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d2bd3584c9abf85/Rozpočet/NÁVRH ROZPOČTU 2026/"/>
    </mc:Choice>
  </mc:AlternateContent>
  <xr:revisionPtr revIDLastSave="20" documentId="8_{509F209E-413F-4F93-918F-1A6013A669AE}" xr6:coauthVersionLast="47" xr6:coauthVersionMax="47" xr10:uidLastSave="{DDD6FB33-97DA-43F6-B24A-12CBCE076B9A}"/>
  <bookViews>
    <workbookView xWindow="-120" yWindow="-120" windowWidth="38640" windowHeight="21120" xr2:uid="{00000000-000D-0000-FFFF-FFFF00000000}"/>
  </bookViews>
  <sheets>
    <sheet name="R26_SVR27–2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D23" i="1"/>
  <c r="E22" i="1"/>
  <c r="D22" i="1"/>
  <c r="E19" i="1"/>
  <c r="D19" i="1"/>
  <c r="M17" i="1"/>
  <c r="L17" i="1"/>
  <c r="I17" i="1"/>
  <c r="H17" i="1"/>
  <c r="E17" i="1"/>
  <c r="D17" i="1"/>
  <c r="E15" i="1"/>
  <c r="M14" i="1"/>
  <c r="L14" i="1"/>
  <c r="I14" i="1"/>
  <c r="H14" i="1"/>
  <c r="E14" i="1"/>
  <c r="D14" i="1"/>
  <c r="E18" i="1" l="1"/>
  <c r="E20" i="1" l="1"/>
  <c r="D20" i="1"/>
  <c r="E16" i="1" l="1"/>
  <c r="D16" i="1"/>
  <c r="E21" i="1" l="1"/>
  <c r="E13" i="1"/>
  <c r="D13" i="1"/>
  <c r="E12" i="1"/>
  <c r="E11" i="1"/>
  <c r="E9" i="1" l="1"/>
  <c r="E24" i="1" l="1"/>
  <c r="D24" i="1"/>
</calcChain>
</file>

<file path=xl/sharedStrings.xml><?xml version="1.0" encoding="utf-8"?>
<sst xmlns="http://schemas.openxmlformats.org/spreadsheetml/2006/main" count="71" uniqueCount="43">
  <si>
    <t>2025 (k 30.09.)</t>
  </si>
  <si>
    <t>Hlavní činnost</t>
  </si>
  <si>
    <t>Hospodářská činnost</t>
  </si>
  <si>
    <t>IČ (kód)</t>
  </si>
  <si>
    <t>Organizace (název)</t>
  </si>
  <si>
    <t>00066460</t>
  </si>
  <si>
    <t>Technické služby města Kralup nad Vltavou</t>
  </si>
  <si>
    <t>00353574</t>
  </si>
  <si>
    <t>Kulturní a společenské středisko v Kralupech nad Vltavou</t>
  </si>
  <si>
    <t>42739543</t>
  </si>
  <si>
    <t>Městské muzeum v Kralupech nad Vltavou</t>
  </si>
  <si>
    <t>47008539</t>
  </si>
  <si>
    <t>Městský bytový podnik v Kralupech nad Vltavou</t>
  </si>
  <si>
    <t>47009098</t>
  </si>
  <si>
    <t>Základní škola Kralupy nad Vltavou, Komenského nám. č. 198, okres Mělník, příspěvková organizace</t>
  </si>
  <si>
    <t>67673902</t>
  </si>
  <si>
    <t>Základní umělecká škola, Kralupy nad Vltavou, okres Mělník, příspěvková organizace</t>
  </si>
  <si>
    <t>70566542</t>
  </si>
  <si>
    <t>Dům dětí a mládeže Kralupy nad Vltavou</t>
  </si>
  <si>
    <t>71008152</t>
  </si>
  <si>
    <t>Základní škola Václava Havla v Kralupech nad Vltavou, příspěvková organizace</t>
  </si>
  <si>
    <t>71009922</t>
  </si>
  <si>
    <t>Základní škola Kralupy nad Vltavou, Gen. Klapálka 1029, okres Mělník, příspěvková organizace</t>
  </si>
  <si>
    <t>71009949</t>
  </si>
  <si>
    <t>Základní škola a Mateřská škola Kralupy nad Vltavou, Třebízského 523, okres Mělník, příspěvková organizace</t>
  </si>
  <si>
    <t>71010319</t>
  </si>
  <si>
    <t>Základní škola Kralupy nad Vltavou, Jodlova 111, příspěvková organizace</t>
  </si>
  <si>
    <t>71010823</t>
  </si>
  <si>
    <t>Základní škola Kralupy nad Vltavou, 28. října 182, okres Mělník, příspěvková organizace</t>
  </si>
  <si>
    <t>71294325</t>
  </si>
  <si>
    <t>Sociální služby města Kralupy nad Vltavou, příspěvková organizace</t>
  </si>
  <si>
    <t>75002744</t>
  </si>
  <si>
    <t>Mateřská škola Kralupy nad Vltavou, Gen. Klapálka</t>
  </si>
  <si>
    <t>75002761</t>
  </si>
  <si>
    <t>Mateřská škola Kralupy nad Vltavou, Dr.E.Beneše</t>
  </si>
  <si>
    <t>Náklady</t>
  </si>
  <si>
    <t>Výnosy</t>
  </si>
  <si>
    <t>Kralupská sportovní spol. s.r.o.</t>
  </si>
  <si>
    <t>Návrh rozpočtu 2026</t>
  </si>
  <si>
    <t>Návrh střednědobého výhledu rozpočtu 2028</t>
  </si>
  <si>
    <t>Návrh střednědobého výhledu rozpočtu 2027</t>
  </si>
  <si>
    <t>(v tis. Kč)</t>
  </si>
  <si>
    <t>Rozpočty na rok 2026 a střednědobé výhledy rozpočtů 2027–2028 právnických osob města Kralupy nad Vltavou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</si>
</sst>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9"/>
      <name val="Aptos Display"/>
      <family val="2"/>
      <scheme val="major"/>
    </font>
    <font>
      <sz val="9"/>
      <color indexed="8"/>
      <name val="Aptos Display"/>
      <family val="2"/>
      <scheme val="major"/>
    </font>
    <font>
      <sz val="9"/>
      <name val="Aptos Display"/>
      <family val="2"/>
      <scheme val="major"/>
    </font>
    <font>
      <b/>
      <sz val="13"/>
      <name val="Aptos Display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0" fontId="2" fillId="0" borderId="2" xfId="0" applyFont="1" applyBorder="1"/>
    <xf numFmtId="0" fontId="3" fillId="0" borderId="3" xfId="0" applyFont="1" applyBorder="1" applyAlignment="1">
      <alignment horizontal="left"/>
    </xf>
    <xf numFmtId="4" fontId="2" fillId="0" borderId="2" xfId="0" applyNumberFormat="1" applyFont="1" applyBorder="1"/>
    <xf numFmtId="4" fontId="2" fillId="0" borderId="4" xfId="0" applyNumberFormat="1" applyFont="1" applyBorder="1"/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O24"/>
  <sheetViews>
    <sheetView showGridLines="0" tabSelected="1" zoomScale="130" zoomScaleNormal="130" workbookViewId="0">
      <selection activeCell="D34" sqref="D34"/>
    </sheetView>
  </sheetViews>
  <sheetFormatPr defaultRowHeight="12" x14ac:dyDescent="0.2"/>
  <cols>
    <col min="1" max="1" width="9.140625" style="1"/>
    <col min="2" max="2" width="10.140625" style="1" bestFit="1" customWidth="1"/>
    <col min="3" max="3" width="77.42578125" style="1" bestFit="1" customWidth="1"/>
    <col min="4" max="5" width="10" style="1" bestFit="1" customWidth="1"/>
    <col min="6" max="7" width="9.42578125" style="1" bestFit="1" customWidth="1"/>
    <col min="8" max="9" width="10" style="1" bestFit="1" customWidth="1"/>
    <col min="10" max="11" width="9.42578125" style="1" bestFit="1" customWidth="1"/>
    <col min="12" max="13" width="10" style="1" bestFit="1" customWidth="1"/>
    <col min="14" max="15" width="9.42578125" style="1" bestFit="1" customWidth="1"/>
    <col min="16" max="16384" width="9.140625" style="1"/>
  </cols>
  <sheetData>
    <row r="4" spans="2:15" ht="17.25" x14ac:dyDescent="0.3">
      <c r="B4" s="12" t="s">
        <v>42</v>
      </c>
      <c r="C4" s="12"/>
    </row>
    <row r="5" spans="2:15" x14ac:dyDescent="0.2">
      <c r="O5" s="8" t="s">
        <v>41</v>
      </c>
    </row>
    <row r="6" spans="2:15" ht="15" customHeight="1" x14ac:dyDescent="0.2">
      <c r="B6" s="13" t="s">
        <v>3</v>
      </c>
      <c r="C6" s="13" t="s">
        <v>4</v>
      </c>
      <c r="D6" s="16" t="s">
        <v>38</v>
      </c>
      <c r="E6" s="16" t="s">
        <v>0</v>
      </c>
      <c r="F6" s="16" t="s">
        <v>0</v>
      </c>
      <c r="G6" s="16" t="s">
        <v>0</v>
      </c>
      <c r="H6" s="16" t="s">
        <v>40</v>
      </c>
      <c r="I6" s="16" t="s">
        <v>0</v>
      </c>
      <c r="J6" s="16" t="s">
        <v>0</v>
      </c>
      <c r="K6" s="16" t="s">
        <v>0</v>
      </c>
      <c r="L6" s="16" t="s">
        <v>39</v>
      </c>
      <c r="M6" s="16" t="s">
        <v>0</v>
      </c>
      <c r="N6" s="16" t="s">
        <v>0</v>
      </c>
      <c r="O6" s="16" t="s">
        <v>0</v>
      </c>
    </row>
    <row r="7" spans="2:15" x14ac:dyDescent="0.2">
      <c r="B7" s="14"/>
      <c r="C7" s="14"/>
      <c r="D7" s="17" t="s">
        <v>1</v>
      </c>
      <c r="E7" s="17" t="s">
        <v>1</v>
      </c>
      <c r="F7" s="17" t="s">
        <v>2</v>
      </c>
      <c r="G7" s="17" t="s">
        <v>2</v>
      </c>
      <c r="H7" s="17" t="s">
        <v>1</v>
      </c>
      <c r="I7" s="17" t="s">
        <v>1</v>
      </c>
      <c r="J7" s="17" t="s">
        <v>2</v>
      </c>
      <c r="K7" s="17" t="s">
        <v>2</v>
      </c>
      <c r="L7" s="17" t="s">
        <v>1</v>
      </c>
      <c r="M7" s="17" t="s">
        <v>1</v>
      </c>
      <c r="N7" s="17" t="s">
        <v>2</v>
      </c>
      <c r="O7" s="17" t="s">
        <v>2</v>
      </c>
    </row>
    <row r="8" spans="2:15" x14ac:dyDescent="0.2">
      <c r="B8" s="15"/>
      <c r="C8" s="15"/>
      <c r="D8" s="3" t="s">
        <v>35</v>
      </c>
      <c r="E8" s="3" t="s">
        <v>36</v>
      </c>
      <c r="F8" s="3" t="s">
        <v>35</v>
      </c>
      <c r="G8" s="3" t="s">
        <v>36</v>
      </c>
      <c r="H8" s="3" t="s">
        <v>35</v>
      </c>
      <c r="I8" s="3" t="s">
        <v>36</v>
      </c>
      <c r="J8" s="3" t="s">
        <v>35</v>
      </c>
      <c r="K8" s="3" t="s">
        <v>36</v>
      </c>
      <c r="L8" s="3" t="s">
        <v>35</v>
      </c>
      <c r="M8" s="3" t="s">
        <v>36</v>
      </c>
      <c r="N8" s="3" t="s">
        <v>35</v>
      </c>
      <c r="O8" s="3" t="s">
        <v>36</v>
      </c>
    </row>
    <row r="9" spans="2:15" x14ac:dyDescent="0.2">
      <c r="B9" s="9" t="s">
        <v>5</v>
      </c>
      <c r="C9" s="2" t="s">
        <v>6</v>
      </c>
      <c r="D9" s="6">
        <v>76593.104000000007</v>
      </c>
      <c r="E9" s="6">
        <f>4139.968+69424.887</f>
        <v>73564.854999999996</v>
      </c>
      <c r="F9" s="6">
        <v>5469.2510000000002</v>
      </c>
      <c r="G9" s="6">
        <v>6000</v>
      </c>
      <c r="H9" s="6">
        <v>80000</v>
      </c>
      <c r="I9" s="6">
        <v>82000</v>
      </c>
      <c r="J9" s="6">
        <v>6000</v>
      </c>
      <c r="K9" s="6">
        <v>6200</v>
      </c>
      <c r="L9" s="6">
        <v>85000</v>
      </c>
      <c r="M9" s="6">
        <v>87000</v>
      </c>
      <c r="N9" s="6">
        <v>6100</v>
      </c>
      <c r="O9" s="6">
        <v>6400</v>
      </c>
    </row>
    <row r="10" spans="2:15" x14ac:dyDescent="0.2">
      <c r="B10" s="9" t="s">
        <v>7</v>
      </c>
      <c r="C10" s="2" t="s">
        <v>8</v>
      </c>
      <c r="D10" s="6">
        <v>21543.08</v>
      </c>
      <c r="E10" s="6">
        <v>20550.080000000002</v>
      </c>
      <c r="F10" s="6">
        <v>1907</v>
      </c>
      <c r="G10" s="6">
        <v>2900</v>
      </c>
      <c r="H10" s="6">
        <v>22000</v>
      </c>
      <c r="I10" s="6">
        <v>22000</v>
      </c>
      <c r="J10" s="6">
        <v>2900</v>
      </c>
      <c r="K10" s="6">
        <v>2900</v>
      </c>
      <c r="L10" s="6">
        <v>23000</v>
      </c>
      <c r="M10" s="6">
        <v>23000</v>
      </c>
      <c r="N10" s="6">
        <v>2950</v>
      </c>
      <c r="O10" s="6">
        <v>2950</v>
      </c>
    </row>
    <row r="11" spans="2:15" x14ac:dyDescent="0.2">
      <c r="B11" s="9" t="s">
        <v>9</v>
      </c>
      <c r="C11" s="2" t="s">
        <v>10</v>
      </c>
      <c r="D11" s="6">
        <v>7279</v>
      </c>
      <c r="E11" s="6">
        <f>115+7162</f>
        <v>7277</v>
      </c>
      <c r="F11" s="6">
        <v>4</v>
      </c>
      <c r="G11" s="6">
        <v>6</v>
      </c>
      <c r="H11" s="6">
        <v>7318</v>
      </c>
      <c r="I11" s="6">
        <v>7437</v>
      </c>
      <c r="J11" s="6">
        <v>4</v>
      </c>
      <c r="K11" s="6">
        <v>6</v>
      </c>
      <c r="L11" s="6">
        <v>7318</v>
      </c>
      <c r="M11" s="6">
        <v>7437</v>
      </c>
      <c r="N11" s="6">
        <v>4</v>
      </c>
      <c r="O11" s="6">
        <v>6</v>
      </c>
    </row>
    <row r="12" spans="2:15" x14ac:dyDescent="0.2">
      <c r="B12" s="9" t="s">
        <v>11</v>
      </c>
      <c r="C12" s="2" t="s">
        <v>12</v>
      </c>
      <c r="D12" s="6">
        <v>2816.25</v>
      </c>
      <c r="E12" s="6">
        <f>1052+1470</f>
        <v>2522</v>
      </c>
      <c r="F12" s="6">
        <v>6514.75</v>
      </c>
      <c r="G12" s="6">
        <v>6809</v>
      </c>
      <c r="H12" s="6">
        <v>2872</v>
      </c>
      <c r="I12" s="6">
        <v>2572</v>
      </c>
      <c r="J12" s="6">
        <v>6550</v>
      </c>
      <c r="K12" s="6">
        <v>6850</v>
      </c>
      <c r="L12" s="6">
        <v>3022</v>
      </c>
      <c r="M12" s="6">
        <v>2672</v>
      </c>
      <c r="N12" s="6">
        <v>6628</v>
      </c>
      <c r="O12" s="6">
        <v>6978</v>
      </c>
    </row>
    <row r="13" spans="2:15" x14ac:dyDescent="0.2">
      <c r="B13" s="9" t="s">
        <v>13</v>
      </c>
      <c r="C13" s="2" t="s">
        <v>14</v>
      </c>
      <c r="D13" s="6">
        <f>17250+42700</f>
        <v>59950</v>
      </c>
      <c r="E13" s="6">
        <f>2774+14466.2+42700</f>
        <v>59940.2</v>
      </c>
      <c r="F13" s="6">
        <v>319.7</v>
      </c>
      <c r="G13" s="6">
        <v>330</v>
      </c>
      <c r="H13" s="6">
        <v>60590</v>
      </c>
      <c r="I13" s="6">
        <v>60590</v>
      </c>
      <c r="J13" s="6">
        <v>320</v>
      </c>
      <c r="K13" s="6">
        <v>330</v>
      </c>
      <c r="L13" s="6">
        <v>61000</v>
      </c>
      <c r="M13" s="6">
        <v>61000</v>
      </c>
      <c r="N13" s="6">
        <v>320</v>
      </c>
      <c r="O13" s="6">
        <v>330</v>
      </c>
    </row>
    <row r="14" spans="2:15" x14ac:dyDescent="0.2">
      <c r="B14" s="9" t="s">
        <v>15</v>
      </c>
      <c r="C14" s="2" t="s">
        <v>16</v>
      </c>
      <c r="D14" s="6">
        <f>3703.209+25000</f>
        <v>28703.208999999999</v>
      </c>
      <c r="E14" s="6">
        <f>1656+2047.209+25000</f>
        <v>28703.208999999999</v>
      </c>
      <c r="F14" s="6"/>
      <c r="G14" s="6"/>
      <c r="H14" s="6">
        <f>3350+25000</f>
        <v>28350</v>
      </c>
      <c r="I14" s="6">
        <f>3400+25000</f>
        <v>28400</v>
      </c>
      <c r="J14" s="6">
        <v>1</v>
      </c>
      <c r="K14" s="6">
        <v>10</v>
      </c>
      <c r="L14" s="6">
        <f>3370+25000</f>
        <v>28370</v>
      </c>
      <c r="M14" s="6">
        <f>3420+25000</f>
        <v>28420</v>
      </c>
      <c r="N14" s="6">
        <v>1</v>
      </c>
      <c r="O14" s="6">
        <v>10</v>
      </c>
    </row>
    <row r="15" spans="2:15" x14ac:dyDescent="0.2">
      <c r="B15" s="9" t="s">
        <v>17</v>
      </c>
      <c r="C15" s="2" t="s">
        <v>18</v>
      </c>
      <c r="D15" s="6">
        <v>9741.0190000000002</v>
      </c>
      <c r="E15" s="6">
        <f>3950+5791.019</f>
        <v>9741.0190000000002</v>
      </c>
      <c r="F15" s="6">
        <v>13</v>
      </c>
      <c r="G15" s="6">
        <v>50</v>
      </c>
      <c r="H15" s="6">
        <v>11000</v>
      </c>
      <c r="I15" s="6">
        <v>11000</v>
      </c>
      <c r="J15" s="6">
        <v>13</v>
      </c>
      <c r="K15" s="6">
        <v>70</v>
      </c>
      <c r="L15" s="6">
        <v>11000</v>
      </c>
      <c r="M15" s="6">
        <v>11000</v>
      </c>
      <c r="N15" s="6">
        <v>13</v>
      </c>
      <c r="O15" s="6">
        <v>70</v>
      </c>
    </row>
    <row r="16" spans="2:15" x14ac:dyDescent="0.2">
      <c r="B16" s="9" t="s">
        <v>19</v>
      </c>
      <c r="C16" s="2" t="s">
        <v>20</v>
      </c>
      <c r="D16" s="6">
        <f>16518.288+45000</f>
        <v>61518.288</v>
      </c>
      <c r="E16" s="6">
        <f>3470.5+45000+12844.788</f>
        <v>61315.288</v>
      </c>
      <c r="F16" s="6">
        <v>177</v>
      </c>
      <c r="G16" s="6">
        <v>380</v>
      </c>
      <c r="H16" s="6">
        <v>53924.845000000001</v>
      </c>
      <c r="I16" s="6">
        <v>54067.845000000001</v>
      </c>
      <c r="J16" s="6">
        <v>240</v>
      </c>
      <c r="K16" s="6">
        <v>390</v>
      </c>
      <c r="L16" s="6">
        <v>56621.065999999999</v>
      </c>
      <c r="M16" s="6">
        <v>56771.237000000001</v>
      </c>
      <c r="N16" s="6">
        <v>260</v>
      </c>
      <c r="O16" s="6">
        <v>410</v>
      </c>
    </row>
    <row r="17" spans="2:15" x14ac:dyDescent="0.2">
      <c r="B17" s="9" t="s">
        <v>21</v>
      </c>
      <c r="C17" s="2" t="s">
        <v>22</v>
      </c>
      <c r="D17" s="6">
        <f>23927.402+54000</f>
        <v>77927.402000000002</v>
      </c>
      <c r="E17" s="6">
        <f>5500+18349.452+54000</f>
        <v>77849.452000000005</v>
      </c>
      <c r="F17" s="6">
        <v>212.05</v>
      </c>
      <c r="G17" s="6">
        <v>290</v>
      </c>
      <c r="H17" s="6">
        <f>21000+54000</f>
        <v>75000</v>
      </c>
      <c r="I17" s="6">
        <f>21000+54000</f>
        <v>75000</v>
      </c>
      <c r="J17" s="6">
        <v>100</v>
      </c>
      <c r="K17" s="6">
        <v>240</v>
      </c>
      <c r="L17" s="6">
        <f>21000+54000</f>
        <v>75000</v>
      </c>
      <c r="M17" s="6">
        <f>21000+54000</f>
        <v>75000</v>
      </c>
      <c r="N17" s="6">
        <v>100</v>
      </c>
      <c r="O17" s="6">
        <v>120</v>
      </c>
    </row>
    <row r="18" spans="2:15" x14ac:dyDescent="0.2">
      <c r="B18" s="9" t="s">
        <v>23</v>
      </c>
      <c r="C18" s="2" t="s">
        <v>24</v>
      </c>
      <c r="D18" s="6">
        <v>11598.460999999999</v>
      </c>
      <c r="E18" s="6">
        <f>2248.719+9314.742</f>
        <v>11563.460999999999</v>
      </c>
      <c r="F18" s="6">
        <v>245</v>
      </c>
      <c r="G18" s="6">
        <v>280</v>
      </c>
      <c r="H18" s="6">
        <v>37600</v>
      </c>
      <c r="I18" s="6">
        <v>38200</v>
      </c>
      <c r="J18" s="6">
        <v>550</v>
      </c>
      <c r="K18" s="6">
        <v>600</v>
      </c>
      <c r="L18" s="6">
        <v>38600</v>
      </c>
      <c r="M18" s="6">
        <v>39200</v>
      </c>
      <c r="N18" s="6">
        <v>550</v>
      </c>
      <c r="O18" s="6">
        <v>600</v>
      </c>
    </row>
    <row r="19" spans="2:15" x14ac:dyDescent="0.2">
      <c r="B19" s="9" t="s">
        <v>25</v>
      </c>
      <c r="C19" s="2" t="s">
        <v>26</v>
      </c>
      <c r="D19" s="6">
        <f>4427.923+18500</f>
        <v>22927.922999999999</v>
      </c>
      <c r="E19" s="6">
        <f>4427.923+18500</f>
        <v>22927.922999999999</v>
      </c>
      <c r="F19" s="6"/>
      <c r="G19" s="6"/>
      <c r="H19" s="6">
        <v>23500</v>
      </c>
      <c r="I19" s="6">
        <v>23500</v>
      </c>
      <c r="J19" s="6"/>
      <c r="K19" s="6"/>
      <c r="L19" s="6">
        <v>24670</v>
      </c>
      <c r="M19" s="6">
        <v>24670</v>
      </c>
      <c r="N19" s="6"/>
      <c r="O19" s="6"/>
    </row>
    <row r="20" spans="2:15" x14ac:dyDescent="0.2">
      <c r="B20" s="9" t="s">
        <v>27</v>
      </c>
      <c r="C20" s="2" t="s">
        <v>28</v>
      </c>
      <c r="D20" s="6">
        <f>4496+9933</f>
        <v>14429</v>
      </c>
      <c r="E20" s="6">
        <f>1010+9933+3431</f>
        <v>14374</v>
      </c>
      <c r="F20" s="6">
        <v>45</v>
      </c>
      <c r="G20" s="6">
        <v>100</v>
      </c>
      <c r="H20" s="6">
        <v>13150</v>
      </c>
      <c r="I20" s="6">
        <v>13150</v>
      </c>
      <c r="J20" s="6">
        <v>50</v>
      </c>
      <c r="K20" s="6">
        <v>100</v>
      </c>
      <c r="L20" s="6">
        <v>13500</v>
      </c>
      <c r="M20" s="6">
        <v>13500</v>
      </c>
      <c r="N20" s="6">
        <v>50</v>
      </c>
      <c r="O20" s="6">
        <v>100</v>
      </c>
    </row>
    <row r="21" spans="2:15" x14ac:dyDescent="0.2">
      <c r="B21" s="9" t="s">
        <v>29</v>
      </c>
      <c r="C21" s="2" t="s">
        <v>30</v>
      </c>
      <c r="D21" s="6">
        <v>19377</v>
      </c>
      <c r="E21" s="6">
        <f>9080+10116</f>
        <v>19196</v>
      </c>
      <c r="F21" s="6">
        <v>21</v>
      </c>
      <c r="G21" s="6">
        <v>202</v>
      </c>
      <c r="H21" s="6">
        <v>21000</v>
      </c>
      <c r="I21" s="6">
        <v>21000</v>
      </c>
      <c r="J21" s="6">
        <v>200</v>
      </c>
      <c r="K21" s="6">
        <v>200</v>
      </c>
      <c r="L21" s="6">
        <v>22000</v>
      </c>
      <c r="M21" s="6">
        <v>22000</v>
      </c>
      <c r="N21" s="6">
        <v>200</v>
      </c>
      <c r="O21" s="6">
        <v>200</v>
      </c>
    </row>
    <row r="22" spans="2:15" x14ac:dyDescent="0.2">
      <c r="B22" s="9" t="s">
        <v>31</v>
      </c>
      <c r="C22" s="2" t="s">
        <v>32</v>
      </c>
      <c r="D22" s="6">
        <f>14298.496+15500</f>
        <v>29798.495999999999</v>
      </c>
      <c r="E22" s="6">
        <f>3296+11002.496+15500</f>
        <v>29798.495999999999</v>
      </c>
      <c r="F22" s="6">
        <v>6.3</v>
      </c>
      <c r="G22" s="6">
        <v>6.3</v>
      </c>
      <c r="H22" s="6">
        <v>31000</v>
      </c>
      <c r="I22" s="6">
        <v>31000</v>
      </c>
      <c r="J22" s="6">
        <v>6.3</v>
      </c>
      <c r="K22" s="6">
        <v>6.3</v>
      </c>
      <c r="L22" s="6">
        <v>31000</v>
      </c>
      <c r="M22" s="6">
        <v>31000</v>
      </c>
      <c r="N22" s="6">
        <v>6.3</v>
      </c>
      <c r="O22" s="6">
        <v>6.3</v>
      </c>
    </row>
    <row r="23" spans="2:15" x14ac:dyDescent="0.2">
      <c r="B23" s="10" t="s">
        <v>33</v>
      </c>
      <c r="C23" s="5" t="s">
        <v>34</v>
      </c>
      <c r="D23" s="7">
        <f>16208.569+10000</f>
        <v>26208.569</v>
      </c>
      <c r="E23" s="7">
        <f>2760+13448.569+10000</f>
        <v>26208.569</v>
      </c>
      <c r="F23" s="7"/>
      <c r="G23" s="7"/>
      <c r="H23" s="7">
        <v>25840</v>
      </c>
      <c r="I23" s="7">
        <v>25840</v>
      </c>
      <c r="J23" s="7"/>
      <c r="K23" s="7"/>
      <c r="L23" s="7">
        <v>26570</v>
      </c>
      <c r="M23" s="7">
        <v>26570</v>
      </c>
      <c r="N23" s="7"/>
      <c r="O23" s="7"/>
    </row>
    <row r="24" spans="2:15" x14ac:dyDescent="0.2">
      <c r="B24" s="11">
        <v>29021731</v>
      </c>
      <c r="C24" s="4" t="s">
        <v>37</v>
      </c>
      <c r="D24" s="6">
        <f>21324+18881</f>
        <v>40205</v>
      </c>
      <c r="E24" s="6">
        <f>12120+9531+18554</f>
        <v>40205</v>
      </c>
      <c r="F24" s="6"/>
      <c r="G24" s="6"/>
      <c r="H24" s="6">
        <v>40550</v>
      </c>
      <c r="I24" s="6">
        <v>40550</v>
      </c>
      <c r="J24" s="6"/>
      <c r="K24" s="6"/>
      <c r="L24" s="6">
        <v>41175</v>
      </c>
      <c r="M24" s="6">
        <v>41175</v>
      </c>
      <c r="N24" s="6"/>
      <c r="O24" s="6"/>
    </row>
  </sheetData>
  <mergeCells count="11">
    <mergeCell ref="C6:C8"/>
    <mergeCell ref="B6:B8"/>
    <mergeCell ref="L6:O6"/>
    <mergeCell ref="L7:M7"/>
    <mergeCell ref="N7:O7"/>
    <mergeCell ref="D6:G6"/>
    <mergeCell ref="D7:E7"/>
    <mergeCell ref="F7:G7"/>
    <mergeCell ref="H6:K6"/>
    <mergeCell ref="H7:I7"/>
    <mergeCell ref="J7:K7"/>
  </mergeCells>
  <pageMargins left="0.7" right="0.7" top="0.75" bottom="0.75" header="0.3" footer="0.3"/>
  <ignoredErrors>
    <ignoredError sqref="B9:B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R26_SVR27–28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Miroslav Raif</cp:lastModifiedBy>
  <dcterms:created xsi:type="dcterms:W3CDTF">2025-12-05T07:43:19Z</dcterms:created>
  <dcterms:modified xsi:type="dcterms:W3CDTF">2026-01-12T10:29:08Z</dcterms:modified>
</cp:coreProperties>
</file>