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 defaultThemeVersion="124226"/>
  <xr:revisionPtr revIDLastSave="0" documentId="13_ncr:1_{3DF99A10-2BFF-4DEC-949E-77C40042E466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Nacenění modulů" sheetId="2" r:id="rId1"/>
    <sheet name="Rozpočet" sheetId="3" r:id="rId2"/>
  </sheets>
  <externalReferences>
    <externalReference r:id="rId3"/>
  </externalReferences>
  <definedNames>
    <definedName name="_xlnm._FilterDatabase" localSheetId="0" hidden="1">'Nacenění modulů'!$A$1:$T$61</definedName>
  </definedNames>
  <calcPr calcId="191029"/>
</workbook>
</file>

<file path=xl/calcChain.xml><?xml version="1.0" encoding="utf-8"?>
<calcChain xmlns="http://schemas.openxmlformats.org/spreadsheetml/2006/main">
  <c r="G52" i="3" l="1"/>
  <c r="G49" i="3"/>
  <c r="G50" i="3"/>
  <c r="G51" i="3"/>
  <c r="G53" i="3"/>
  <c r="G68" i="3"/>
  <c r="G69" i="3"/>
  <c r="G70" i="3"/>
  <c r="G71" i="3"/>
  <c r="G72" i="3"/>
  <c r="G73" i="3"/>
  <c r="G74" i="3"/>
  <c r="G75" i="3"/>
  <c r="G35" i="3"/>
  <c r="G34" i="3"/>
  <c r="G40" i="3"/>
  <c r="J40" i="3"/>
  <c r="G20" i="3" l="1"/>
  <c r="G33" i="3"/>
  <c r="G27" i="3"/>
  <c r="G28" i="3"/>
  <c r="G29" i="3"/>
  <c r="G30" i="3"/>
  <c r="G31" i="3"/>
  <c r="G32" i="3"/>
  <c r="G19" i="3"/>
  <c r="G16" i="3"/>
  <c r="G17" i="3"/>
  <c r="G15" i="3"/>
  <c r="I15" i="3"/>
  <c r="G8" i="3"/>
  <c r="G9" i="3"/>
  <c r="G10" i="3"/>
  <c r="G11" i="3"/>
  <c r="G12" i="3"/>
  <c r="G13" i="3"/>
  <c r="O74" i="3" l="1"/>
  <c r="L72" i="3"/>
  <c r="P72" i="3" s="1"/>
  <c r="J72" i="3"/>
  <c r="J71" i="3"/>
  <c r="P70" i="3"/>
  <c r="M70" i="3"/>
  <c r="J70" i="3"/>
  <c r="I70" i="3"/>
  <c r="L69" i="3"/>
  <c r="M69" i="3" s="1"/>
  <c r="J69" i="3"/>
  <c r="P67" i="3"/>
  <c r="M67" i="3"/>
  <c r="J67" i="3"/>
  <c r="J74" i="3" s="1"/>
  <c r="I67" i="3"/>
  <c r="I74" i="3" s="1"/>
  <c r="G67" i="3"/>
  <c r="O64" i="3"/>
  <c r="D63" i="3"/>
  <c r="M63" i="3" s="1"/>
  <c r="F60" i="3"/>
  <c r="G60" i="3" s="1"/>
  <c r="F59" i="3"/>
  <c r="D59" i="3"/>
  <c r="M59" i="3" s="1"/>
  <c r="G58" i="3"/>
  <c r="F57" i="3"/>
  <c r="G57" i="3" s="1"/>
  <c r="F56" i="3"/>
  <c r="G56" i="3" s="1"/>
  <c r="F55" i="3"/>
  <c r="G55" i="3" s="1"/>
  <c r="F54" i="3"/>
  <c r="G54" i="3" s="1"/>
  <c r="I54" i="3"/>
  <c r="I53" i="3"/>
  <c r="P53" i="3"/>
  <c r="F48" i="3"/>
  <c r="G48" i="3" s="1"/>
  <c r="F47" i="3"/>
  <c r="G47" i="3" s="1"/>
  <c r="D47" i="3"/>
  <c r="J47" i="3" s="1"/>
  <c r="D46" i="3"/>
  <c r="M46" i="3" s="1"/>
  <c r="D45" i="3"/>
  <c r="M45" i="3" s="1"/>
  <c r="O42" i="3"/>
  <c r="P41" i="3"/>
  <c r="M41" i="3"/>
  <c r="J41" i="3"/>
  <c r="I41" i="3"/>
  <c r="G41" i="3"/>
  <c r="P39" i="3"/>
  <c r="M39" i="3"/>
  <c r="J39" i="3"/>
  <c r="I39" i="3"/>
  <c r="G39" i="3"/>
  <c r="P38" i="3"/>
  <c r="M38" i="3"/>
  <c r="J38" i="3"/>
  <c r="I38" i="3"/>
  <c r="G38" i="3"/>
  <c r="P37" i="3"/>
  <c r="M37" i="3"/>
  <c r="J37" i="3"/>
  <c r="I37" i="3"/>
  <c r="G37" i="3"/>
  <c r="P36" i="3"/>
  <c r="M36" i="3"/>
  <c r="J36" i="3"/>
  <c r="I36" i="3"/>
  <c r="G36" i="3"/>
  <c r="J32" i="3"/>
  <c r="P30" i="3"/>
  <c r="M30" i="3"/>
  <c r="J30" i="3"/>
  <c r="I30" i="3"/>
  <c r="P29" i="3"/>
  <c r="M29" i="3"/>
  <c r="J29" i="3"/>
  <c r="I29" i="3"/>
  <c r="J27" i="3"/>
  <c r="L26" i="3"/>
  <c r="M26" i="3" s="1"/>
  <c r="J26" i="3"/>
  <c r="J42" i="3" s="1"/>
  <c r="G26" i="3"/>
  <c r="M23" i="3"/>
  <c r="I22" i="3"/>
  <c r="G22" i="3"/>
  <c r="I21" i="3"/>
  <c r="G21" i="3"/>
  <c r="N18" i="3"/>
  <c r="P18" i="3" s="1"/>
  <c r="I18" i="3"/>
  <c r="G18" i="3"/>
  <c r="P17" i="3"/>
  <c r="O17" i="3"/>
  <c r="J17" i="3"/>
  <c r="I17" i="3"/>
  <c r="I14" i="3"/>
  <c r="G14" i="3"/>
  <c r="P13" i="3"/>
  <c r="O13" i="3"/>
  <c r="J13" i="3"/>
  <c r="I13" i="3"/>
  <c r="I12" i="3"/>
  <c r="P11" i="3"/>
  <c r="O11" i="3"/>
  <c r="J11" i="3"/>
  <c r="I11" i="3"/>
  <c r="I10" i="3"/>
  <c r="P9" i="3"/>
  <c r="O9" i="3"/>
  <c r="J9" i="3"/>
  <c r="I9" i="3"/>
  <c r="I7" i="3"/>
  <c r="G7" i="3"/>
  <c r="P6" i="3"/>
  <c r="O6" i="3"/>
  <c r="J6" i="3"/>
  <c r="K6" i="3" s="1"/>
  <c r="I6" i="3"/>
  <c r="G6" i="3"/>
  <c r="P5" i="3"/>
  <c r="O5" i="3"/>
  <c r="J5" i="3"/>
  <c r="J23" i="3" s="1"/>
  <c r="I5" i="3"/>
  <c r="G5" i="3"/>
  <c r="G4" i="3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Q7" i="2"/>
  <c r="S3" i="2"/>
  <c r="Q3" i="2"/>
  <c r="R3" i="2" s="1"/>
  <c r="S6" i="2" s="1"/>
  <c r="S2" i="2"/>
  <c r="Q2" i="2"/>
  <c r="R2" i="2" s="1"/>
  <c r="K5" i="3" l="1"/>
  <c r="K11" i="3"/>
  <c r="T2" i="2"/>
  <c r="R6" i="2"/>
  <c r="P59" i="3"/>
  <c r="G63" i="3"/>
  <c r="P26" i="3"/>
  <c r="K17" i="3"/>
  <c r="P46" i="3"/>
  <c r="K70" i="3"/>
  <c r="G23" i="3"/>
  <c r="P23" i="3"/>
  <c r="K13" i="3"/>
  <c r="P45" i="3"/>
  <c r="G76" i="3"/>
  <c r="T3" i="2"/>
  <c r="K74" i="3"/>
  <c r="I23" i="3"/>
  <c r="K23" i="3" s="1"/>
  <c r="G46" i="3"/>
  <c r="M47" i="3"/>
  <c r="K67" i="3"/>
  <c r="I69" i="3"/>
  <c r="K69" i="3" s="1"/>
  <c r="P69" i="3"/>
  <c r="P74" i="3" s="1"/>
  <c r="K9" i="3"/>
  <c r="G45" i="3"/>
  <c r="I46" i="3"/>
  <c r="P47" i="3"/>
  <c r="G59" i="3"/>
  <c r="M74" i="3"/>
  <c r="M72" i="3"/>
  <c r="I72" i="3"/>
  <c r="K72" i="3" s="1"/>
  <c r="I26" i="3"/>
  <c r="I42" i="3" s="1"/>
  <c r="K42" i="3" s="1"/>
  <c r="I47" i="3"/>
  <c r="P63" i="3"/>
  <c r="O18" i="3"/>
  <c r="O23" i="3" s="1"/>
  <c r="O79" i="3" s="1"/>
  <c r="L27" i="3"/>
  <c r="G42" i="3"/>
  <c r="I45" i="3"/>
  <c r="I64" i="3" s="1"/>
  <c r="J46" i="3"/>
  <c r="J53" i="3"/>
  <c r="M54" i="3"/>
  <c r="I59" i="3"/>
  <c r="I63" i="3"/>
  <c r="J18" i="3"/>
  <c r="K18" i="3" s="1"/>
  <c r="J45" i="3"/>
  <c r="J64" i="3" s="1"/>
  <c r="J79" i="3" s="1"/>
  <c r="M53" i="3"/>
  <c r="P54" i="3"/>
  <c r="J59" i="3"/>
  <c r="J63" i="3"/>
  <c r="J54" i="3"/>
  <c r="I79" i="3" l="1"/>
  <c r="K79" i="3" s="1"/>
  <c r="P64" i="3"/>
  <c r="G64" i="3"/>
  <c r="M64" i="3"/>
  <c r="P27" i="3"/>
  <c r="P42" i="3" s="1"/>
  <c r="I27" i="3"/>
  <c r="M27" i="3"/>
  <c r="M42" i="3" s="1"/>
  <c r="K64" i="3"/>
  <c r="P79" i="3" l="1"/>
  <c r="L71" i="3"/>
  <c r="M79" i="3"/>
  <c r="P71" i="3" l="1"/>
  <c r="M71" i="3"/>
  <c r="I71" i="3"/>
  <c r="K71" i="3" s="1"/>
</calcChain>
</file>

<file path=xl/sharedStrings.xml><?xml version="1.0" encoding="utf-8"?>
<sst xmlns="http://schemas.openxmlformats.org/spreadsheetml/2006/main" count="493" uniqueCount="193">
  <si>
    <t>Modul</t>
  </si>
  <si>
    <t>Svítidlo</t>
  </si>
  <si>
    <t>Elektromontáže+ zemní práce pro stožár + základ</t>
  </si>
  <si>
    <t>Suma za 1 světelný bod</t>
  </si>
  <si>
    <t>Do 6 m</t>
  </si>
  <si>
    <t>Do 10 m</t>
  </si>
  <si>
    <t xml:space="preserve">Materiál </t>
  </si>
  <si>
    <t xml:space="preserve">Výložník </t>
  </si>
  <si>
    <t>Zemní práce mezi stožáry</t>
  </si>
  <si>
    <t>Delka [m]</t>
  </si>
  <si>
    <t>Velikost výkopu</t>
  </si>
  <si>
    <t>35/60</t>
  </si>
  <si>
    <t>50/120</t>
  </si>
  <si>
    <t>Smart City</t>
  </si>
  <si>
    <t>Modul do svítidla</t>
  </si>
  <si>
    <t>NR</t>
  </si>
  <si>
    <t>CHZKZCH</t>
  </si>
  <si>
    <t>CHK</t>
  </si>
  <si>
    <t>CHKPCH</t>
  </si>
  <si>
    <t>CHKCH</t>
  </si>
  <si>
    <t>KZ</t>
  </si>
  <si>
    <t>CHPKPCH</t>
  </si>
  <si>
    <t>PKP</t>
  </si>
  <si>
    <t>CHkP</t>
  </si>
  <si>
    <t>ZKZ</t>
  </si>
  <si>
    <t>CHKZ</t>
  </si>
  <si>
    <t>K</t>
  </si>
  <si>
    <t>CH</t>
  </si>
  <si>
    <t>CHKP</t>
  </si>
  <si>
    <t>ChKCh</t>
  </si>
  <si>
    <t>CHKPZ</t>
  </si>
  <si>
    <t>ChKPCh</t>
  </si>
  <si>
    <t>CHPKCH</t>
  </si>
  <si>
    <t>CHKZCHZ</t>
  </si>
  <si>
    <t>ChKZKCH</t>
  </si>
  <si>
    <t>ZKCH</t>
  </si>
  <si>
    <t>PK</t>
  </si>
  <si>
    <t>KCh</t>
  </si>
  <si>
    <t>ChPKPZCh</t>
  </si>
  <si>
    <t>ChK</t>
  </si>
  <si>
    <t>ChKZK</t>
  </si>
  <si>
    <t>Nám</t>
  </si>
  <si>
    <t>CHZKP</t>
  </si>
  <si>
    <t>8-10m</t>
  </si>
  <si>
    <t>5-6m</t>
  </si>
  <si>
    <t>6-7m</t>
  </si>
  <si>
    <t>Výška svítidla</t>
  </si>
  <si>
    <t>Cena</t>
  </si>
  <si>
    <t>RVO</t>
  </si>
  <si>
    <t>Modul-typ</t>
  </si>
  <si>
    <t>Zatřídění</t>
  </si>
  <si>
    <t>Soustava</t>
  </si>
  <si>
    <t>Počet pruhů</t>
  </si>
  <si>
    <t>Šířka komunikace</t>
  </si>
  <si>
    <t>Rozteč</t>
  </si>
  <si>
    <t>Výkon svítidel LED</t>
  </si>
  <si>
    <t>M4</t>
  </si>
  <si>
    <t>jednostranná</t>
  </si>
  <si>
    <t>oboustranná</t>
  </si>
  <si>
    <t>2 + 1</t>
  </si>
  <si>
    <t>7 + 4</t>
  </si>
  <si>
    <t>vystřídaná</t>
  </si>
  <si>
    <t>M3</t>
  </si>
  <si>
    <t>M5</t>
  </si>
  <si>
    <t>M6</t>
  </si>
  <si>
    <t>P6</t>
  </si>
  <si>
    <t>P5</t>
  </si>
  <si>
    <t>C</t>
  </si>
  <si>
    <t>Materiál</t>
  </si>
  <si>
    <t>typ, velikost, poznámka</t>
  </si>
  <si>
    <t>počet</t>
  </si>
  <si>
    <t>jedn.</t>
  </si>
  <si>
    <t>jednotková cena</t>
  </si>
  <si>
    <t>cena celkem</t>
  </si>
  <si>
    <t>p.č.</t>
  </si>
  <si>
    <t>Popis</t>
  </si>
  <si>
    <t>Počet</t>
  </si>
  <si>
    <t>montáž 
s marží 
celkem</t>
  </si>
  <si>
    <t>materiál
s marží celkem</t>
  </si>
  <si>
    <t>CELKEM</t>
  </si>
  <si>
    <t>j.c. 
montáž</t>
  </si>
  <si>
    <t>celkem mont.</t>
  </si>
  <si>
    <t>j.c. 
materiál</t>
  </si>
  <si>
    <t>celkem mat.</t>
  </si>
  <si>
    <t>celkem</t>
  </si>
  <si>
    <t>ks</t>
  </si>
  <si>
    <t>Svítidlo LED</t>
  </si>
  <si>
    <t>AMPERA</t>
  </si>
  <si>
    <t>OSV 100.43.060</t>
  </si>
  <si>
    <t>OSV 060.30.060</t>
  </si>
  <si>
    <t>m</t>
  </si>
  <si>
    <t>Kabel CYKY 4x10mm2 - v zemi</t>
  </si>
  <si>
    <r>
      <t>CYKY 4x10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</si>
  <si>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Kabel CYKY 4x16mm2 - v zemi</t>
  </si>
  <si>
    <t>CYKY 4x16mm2</t>
  </si>
  <si>
    <t>Kabel CYKY 3x1,5mm2 - přívod ke svítidlu do v. 6m</t>
  </si>
  <si>
    <r>
      <t>CYKY 3x1,5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</si>
  <si>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Kabel CYKY 3x1,5mm2 - přívod ke svítidlu do v. 10m</t>
  </si>
  <si>
    <t>Chránička</t>
  </si>
  <si>
    <t>trubka kopoflex DN 100 mm</t>
  </si>
  <si>
    <t>Podružný materiál</t>
  </si>
  <si>
    <t>izol. pásky, spony apod.</t>
  </si>
  <si>
    <t>kpl</t>
  </si>
  <si>
    <t xml:space="preserve">RVO - Smart City </t>
  </si>
  <si>
    <t>Kompletní vybavení RVO</t>
  </si>
  <si>
    <t>Nemá socket do Svítida</t>
  </si>
  <si>
    <t>Jednotková cena</t>
  </si>
  <si>
    <t>Elektromontážní práce</t>
  </si>
  <si>
    <t>součet</t>
  </si>
  <si>
    <t xml:space="preserve">Montáž svítidla do v. 6m vč. montáže kabelu ze svorkovnice ke svítidlu
</t>
  </si>
  <si>
    <t>nad 200 ks</t>
  </si>
  <si>
    <t xml:space="preserve">Montáž svítidla do v. 10m vč. montáže kabelu ze svorkovnice ke svítidlu
</t>
  </si>
  <si>
    <t>Montáž stožáru v. do 6 m do základu</t>
  </si>
  <si>
    <t>nad 50 ks</t>
  </si>
  <si>
    <t>Montáž stožáru v. do 10 m do základu</t>
  </si>
  <si>
    <t>Montáž výložníku</t>
  </si>
  <si>
    <t>Pokládka kabelu do rýhy</t>
  </si>
  <si>
    <t>CYKY 4x10</t>
  </si>
  <si>
    <t>Pokládka zemnícího pásku vč. propojení svorkami</t>
  </si>
  <si>
    <t>FeZn 10</t>
  </si>
  <si>
    <t>Propojení stožáru a svítidla kabelem - mont. oceněna v pol. 1 a 2</t>
  </si>
  <si>
    <t xml:space="preserve"> CYKY 3x1,5</t>
  </si>
  <si>
    <t>Montáž elektrovýzbroje včetně pojistky</t>
  </si>
  <si>
    <t>Pokládka chráničky</t>
  </si>
  <si>
    <t>Zemní práce</t>
  </si>
  <si>
    <t>Výkop pro kabel 35x60 cm</t>
  </si>
  <si>
    <t>Výkop pro kabel 50x120 cm</t>
  </si>
  <si>
    <t>Výkop pro základ stožáru v. do 6m</t>
  </si>
  <si>
    <t>0,4*0,4*0,9m</t>
  </si>
  <si>
    <t>Výkop pro základ stožáru v. do 12m</t>
  </si>
  <si>
    <t>0,8*0,8*1,2m</t>
  </si>
  <si>
    <t xml:space="preserve">Obetonování chráničky </t>
  </si>
  <si>
    <t>B 10</t>
  </si>
  <si>
    <t>Betonový pouzdrový základ pro stožár do v. 6m - komplet</t>
  </si>
  <si>
    <t>Betonový pouzdrový základ pro stožár do v. nad 6m - komplet</t>
  </si>
  <si>
    <t xml:space="preserve">Stožárové pouzdro do základu pro osazení stožáru v. do 6m 
vč. dodání pouzdra </t>
  </si>
  <si>
    <t xml:space="preserve">Stožárové pouzdro do základu pro osazení stožáru v. do 12m 
vč. dodání pouzdra </t>
  </si>
  <si>
    <t>Betonová dlaždice pod základ stožáru vč. dodání</t>
  </si>
  <si>
    <t>0,4*0,4*0,05</t>
  </si>
  <si>
    <t>Zához kabelového výkopu 35x60 cm bez def.úpravy</t>
  </si>
  <si>
    <t>Zához kabelového výkopu 50x120 cm bez def.úpravy</t>
  </si>
  <si>
    <t>Geodetické zaměření 3500 za první 100m +1500 ZKD</t>
  </si>
  <si>
    <t>ZKD = za dalších 100 m</t>
  </si>
  <si>
    <t>Vytyčení trasy</t>
  </si>
  <si>
    <t>Zhotovení pískového lože vč dodání krycí folie nebo krycí desky</t>
  </si>
  <si>
    <t>Ostatní</t>
  </si>
  <si>
    <t>Revize</t>
  </si>
  <si>
    <t>100kč/1SB</t>
  </si>
  <si>
    <t>Odstranění materiálů a konstrukcí - zpevněné povrchy</t>
  </si>
  <si>
    <t>Zařízení staveniště</t>
  </si>
  <si>
    <t>Podíl přidružených pracovních výkonů ( 6% z montážních prací )</t>
  </si>
  <si>
    <t>Ostatní inženýrská činnost (režie, zkoušky, koordinace atd.)</t>
  </si>
  <si>
    <t>Odvoz přebytečného výkopku do 15 km ( objem obetonování a ŠP lože )</t>
  </si>
  <si>
    <t>m3</t>
  </si>
  <si>
    <t>www.BETONSERVER</t>
  </si>
  <si>
    <t xml:space="preserve">Dokumentace skutečného provedení </t>
  </si>
  <si>
    <t>CELKEM bez DPH</t>
  </si>
  <si>
    <t>Výložník jednoram. do 2000mm</t>
  </si>
  <si>
    <t xml:space="preserve">Stožár OSV do 10 m </t>
  </si>
  <si>
    <t xml:space="preserve">Stožár OSV do 6 m </t>
  </si>
  <si>
    <t>Výložník dvouramen.do 2000mm</t>
  </si>
  <si>
    <t>OSV 1R 2000</t>
  </si>
  <si>
    <t>OSV 2R 2000</t>
  </si>
  <si>
    <t xml:space="preserve">Stožárová výzbroj </t>
  </si>
  <si>
    <t>SV 9.16.4.</t>
  </si>
  <si>
    <t xml:space="preserve">Stožárové pouzdro </t>
  </si>
  <si>
    <t>SP</t>
  </si>
  <si>
    <t>Stožárová dvířka</t>
  </si>
  <si>
    <t xml:space="preserve">Silniční patice </t>
  </si>
  <si>
    <t>PP</t>
  </si>
  <si>
    <t>Antikorozní ochrana stožáru</t>
  </si>
  <si>
    <t>4l 0912</t>
  </si>
  <si>
    <t>demontáž svítidla</t>
  </si>
  <si>
    <t>demontáž stožáru</t>
  </si>
  <si>
    <t>Demontáž výložníku</t>
  </si>
  <si>
    <t>SV Bečov</t>
  </si>
  <si>
    <t>Barva, nátěry stožáru</t>
  </si>
  <si>
    <t xml:space="preserve">4l </t>
  </si>
  <si>
    <t>Bourání základu stožáru</t>
  </si>
  <si>
    <t>Vztyčení stožáru do 10 m</t>
  </si>
  <si>
    <t xml:space="preserve">nad 50 ks </t>
  </si>
  <si>
    <t>Nátěr stožáru, broušení</t>
  </si>
  <si>
    <t xml:space="preserve">Skládkovné </t>
  </si>
  <si>
    <t>Řezání asfaltu</t>
  </si>
  <si>
    <t>Zaasfaltování</t>
  </si>
  <si>
    <t>Pískování</t>
  </si>
  <si>
    <t>Geodetické vytyčení kabelové trasy</t>
  </si>
  <si>
    <t>Zásyp</t>
  </si>
  <si>
    <t>Stožár výměna</t>
  </si>
  <si>
    <t>Vybudování SM</t>
  </si>
  <si>
    <t>Led Silniční</t>
  </si>
  <si>
    <t>Led Parkové</t>
  </si>
  <si>
    <t>Kralupy nad Vltavou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</si>
</sst>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u val="singleAccounting"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15" applyNumberFormat="0" applyFill="0" applyAlignment="0" applyProtection="0"/>
    <xf numFmtId="0" fontId="6" fillId="0" borderId="16" applyNumberFormat="0" applyFill="0" applyAlignment="0" applyProtection="0"/>
    <xf numFmtId="0" fontId="7" fillId="0" borderId="1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18" applyNumberFormat="0" applyAlignment="0" applyProtection="0"/>
    <xf numFmtId="0" fontId="11" fillId="6" borderId="19" applyNumberFormat="0" applyAlignment="0" applyProtection="0"/>
    <xf numFmtId="0" fontId="12" fillId="6" borderId="18" applyNumberFormat="0" applyAlignment="0" applyProtection="0"/>
    <xf numFmtId="0" fontId="13" fillId="0" borderId="20" applyNumberFormat="0" applyFill="0" applyAlignment="0" applyProtection="0"/>
    <xf numFmtId="0" fontId="14" fillId="7" borderId="2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4" borderId="0" applyNumberFormat="0" applyBorder="0" applyAlignment="0" applyProtection="0"/>
    <xf numFmtId="0" fontId="1" fillId="8" borderId="22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1" fillId="35" borderId="0" applyNumberFormat="0" applyBorder="0" applyAlignment="0" applyProtection="0"/>
    <xf numFmtId="44" fontId="3" fillId="0" borderId="0" applyFont="0" applyFill="0" applyBorder="0" applyAlignment="0" applyProtection="0"/>
    <xf numFmtId="0" fontId="23" fillId="0" borderId="0"/>
    <xf numFmtId="0" fontId="1" fillId="0" borderId="0"/>
    <xf numFmtId="0" fontId="24" fillId="0" borderId="0" applyNumberFormat="0" applyFill="0" applyBorder="0" applyAlignment="0" applyProtection="0"/>
  </cellStyleXfs>
  <cellXfs count="124">
    <xf numFmtId="0" fontId="0" fillId="0" borderId="0" xfId="0"/>
    <xf numFmtId="0" fontId="28" fillId="0" borderId="0" xfId="0" applyFont="1" applyBorder="1"/>
    <xf numFmtId="0" fontId="28" fillId="0" borderId="0" xfId="0" applyFont="1"/>
    <xf numFmtId="0" fontId="28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" fontId="29" fillId="0" borderId="0" xfId="0" applyNumberFormat="1" applyFont="1" applyBorder="1" applyAlignment="1">
      <alignment horizontal="center" vertical="center"/>
    </xf>
    <xf numFmtId="44" fontId="28" fillId="0" borderId="0" xfId="0" applyNumberFormat="1" applyFont="1" applyBorder="1"/>
    <xf numFmtId="0" fontId="28" fillId="0" borderId="11" xfId="0" applyFont="1" applyBorder="1"/>
    <xf numFmtId="44" fontId="30" fillId="33" borderId="12" xfId="2" applyNumberFormat="1" applyFont="1" applyFill="1" applyBorder="1"/>
    <xf numFmtId="44" fontId="28" fillId="0" borderId="11" xfId="0" applyNumberFormat="1" applyFont="1" applyBorder="1"/>
    <xf numFmtId="44" fontId="28" fillId="0" borderId="10" xfId="0" applyNumberFormat="1" applyFont="1" applyBorder="1"/>
    <xf numFmtId="44" fontId="28" fillId="0" borderId="12" xfId="0" applyNumberFormat="1" applyFont="1" applyBorder="1"/>
    <xf numFmtId="0" fontId="28" fillId="0" borderId="7" xfId="0" applyFont="1" applyBorder="1"/>
    <xf numFmtId="44" fontId="30" fillId="34" borderId="9" xfId="2" applyNumberFormat="1" applyFont="1" applyFill="1" applyBorder="1"/>
    <xf numFmtId="44" fontId="28" fillId="0" borderId="7" xfId="0" applyNumberFormat="1" applyFont="1" applyBorder="1"/>
    <xf numFmtId="44" fontId="28" fillId="0" borderId="8" xfId="0" applyNumberFormat="1" applyFont="1" applyBorder="1"/>
    <xf numFmtId="44" fontId="28" fillId="0" borderId="9" xfId="0" applyNumberFormat="1" applyFont="1" applyBorder="1"/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5" xfId="0" applyFont="1" applyBorder="1"/>
    <xf numFmtId="44" fontId="28" fillId="0" borderId="6" xfId="0" applyNumberFormat="1" applyFont="1" applyBorder="1"/>
    <xf numFmtId="0" fontId="28" fillId="0" borderId="12" xfId="0" applyFont="1" applyBorder="1"/>
    <xf numFmtId="0" fontId="28" fillId="0" borderId="6" xfId="0" applyFont="1" applyBorder="1"/>
    <xf numFmtId="0" fontId="28" fillId="0" borderId="9" xfId="0" applyFont="1" applyBorder="1"/>
    <xf numFmtId="0" fontId="28" fillId="0" borderId="0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3" xfId="0" applyFont="1" applyBorder="1"/>
    <xf numFmtId="0" fontId="28" fillId="0" borderId="3" xfId="0" applyFont="1" applyFill="1" applyBorder="1" applyAlignment="1">
      <alignment horizontal="left" vertical="center"/>
    </xf>
    <xf numFmtId="0" fontId="28" fillId="0" borderId="4" xfId="0" applyFont="1" applyBorder="1"/>
    <xf numFmtId="0" fontId="29" fillId="0" borderId="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8" fillId="0" borderId="8" xfId="0" applyFont="1" applyBorder="1"/>
    <xf numFmtId="44" fontId="28" fillId="0" borderId="0" xfId="0" applyNumberFormat="1" applyFont="1"/>
    <xf numFmtId="0" fontId="28" fillId="0" borderId="11" xfId="0" applyFont="1" applyBorder="1" applyAlignment="1">
      <alignment horizontal="center"/>
    </xf>
    <xf numFmtId="0" fontId="21" fillId="36" borderId="11" xfId="45" applyFill="1" applyBorder="1"/>
    <xf numFmtId="0" fontId="20" fillId="36" borderId="11" xfId="45" applyFont="1" applyFill="1" applyBorder="1" applyAlignment="1">
      <alignment horizontal="left" vertical="center"/>
    </xf>
    <xf numFmtId="0" fontId="3" fillId="36" borderId="0" xfId="2" applyFill="1" applyBorder="1"/>
    <xf numFmtId="0" fontId="3" fillId="36" borderId="6" xfId="2" applyFill="1" applyBorder="1"/>
    <xf numFmtId="0" fontId="3" fillId="36" borderId="0" xfId="2" applyFill="1"/>
    <xf numFmtId="0" fontId="3" fillId="36" borderId="7" xfId="2" applyFill="1" applyBorder="1" applyAlignment="1">
      <alignment horizontal="center" vertical="center"/>
    </xf>
    <xf numFmtId="0" fontId="20" fillId="36" borderId="7" xfId="2" applyFont="1" applyFill="1" applyBorder="1" applyAlignment="1">
      <alignment horizontal="center" vertical="center"/>
    </xf>
    <xf numFmtId="0" fontId="3" fillId="36" borderId="0" xfId="2" applyFill="1" applyBorder="1" applyAlignment="1">
      <alignment horizontal="center" vertical="center"/>
    </xf>
    <xf numFmtId="0" fontId="20" fillId="36" borderId="2" xfId="2" applyFont="1" applyFill="1" applyBorder="1" applyAlignment="1">
      <alignment horizontal="center" vertical="center" wrapText="1"/>
    </xf>
    <xf numFmtId="0" fontId="20" fillId="36" borderId="27" xfId="2" applyFont="1" applyFill="1" applyBorder="1" applyAlignment="1">
      <alignment horizontal="center" vertical="center" wrapText="1"/>
    </xf>
    <xf numFmtId="0" fontId="20" fillId="36" borderId="24" xfId="2" applyFont="1" applyFill="1" applyBorder="1" applyAlignment="1">
      <alignment horizontal="center" vertical="center" wrapText="1"/>
    </xf>
    <xf numFmtId="0" fontId="20" fillId="36" borderId="1" xfId="2" applyFont="1" applyFill="1" applyBorder="1" applyAlignment="1">
      <alignment horizontal="center" vertical="center" wrapText="1"/>
    </xf>
    <xf numFmtId="0" fontId="20" fillId="36" borderId="28" xfId="2" applyFont="1" applyFill="1" applyBorder="1" applyAlignment="1">
      <alignment horizontal="center" vertical="center" wrapText="1"/>
    </xf>
    <xf numFmtId="0" fontId="20" fillId="36" borderId="24" xfId="2" applyFont="1" applyFill="1" applyBorder="1" applyAlignment="1">
      <alignment horizontal="center" vertical="center"/>
    </xf>
    <xf numFmtId="0" fontId="3" fillId="36" borderId="0" xfId="2" applyFill="1" applyAlignment="1">
      <alignment horizontal="center" vertical="center"/>
    </xf>
    <xf numFmtId="0" fontId="3" fillId="36" borderId="5" xfId="2" applyFill="1" applyBorder="1" applyAlignment="1">
      <alignment horizontal="center" vertical="center"/>
    </xf>
    <xf numFmtId="0" fontId="3" fillId="36" borderId="0" xfId="2" applyFill="1" applyBorder="1" applyAlignment="1">
      <alignment wrapText="1"/>
    </xf>
    <xf numFmtId="0" fontId="3" fillId="36" borderId="25" xfId="2" applyFill="1" applyBorder="1" applyAlignment="1">
      <alignment horizontal="center" vertical="center"/>
    </xf>
    <xf numFmtId="44" fontId="0" fillId="36" borderId="0" xfId="46" applyFont="1" applyFill="1" applyBorder="1"/>
    <xf numFmtId="44" fontId="0" fillId="36" borderId="26" xfId="46" applyFont="1" applyFill="1" applyBorder="1"/>
    <xf numFmtId="0" fontId="3" fillId="36" borderId="0" xfId="2" applyFont="1" applyFill="1" applyBorder="1" applyAlignment="1">
      <alignment horizontal="center"/>
    </xf>
    <xf numFmtId="4" fontId="3" fillId="36" borderId="0" xfId="2" applyNumberFormat="1" applyFill="1" applyBorder="1"/>
    <xf numFmtId="4" fontId="3" fillId="36" borderId="6" xfId="2" applyNumberFormat="1" applyFill="1" applyBorder="1"/>
    <xf numFmtId="0" fontId="3" fillId="36" borderId="0" xfId="2" applyFill="1" applyBorder="1" applyAlignment="1">
      <alignment horizontal="left" vertical="center" wrapText="1"/>
    </xf>
    <xf numFmtId="0" fontId="3" fillId="36" borderId="25" xfId="2" applyFill="1" applyBorder="1" applyAlignment="1">
      <alignment horizontal="center" vertical="center" wrapText="1"/>
    </xf>
    <xf numFmtId="44" fontId="0" fillId="36" borderId="0" xfId="46" applyFont="1" applyFill="1" applyBorder="1" applyAlignment="1">
      <alignment horizontal="center" vertical="center"/>
    </xf>
    <xf numFmtId="44" fontId="0" fillId="36" borderId="26" xfId="46" applyFont="1" applyFill="1" applyBorder="1" applyAlignment="1">
      <alignment horizontal="center" vertical="center"/>
    </xf>
    <xf numFmtId="44" fontId="3" fillId="36" borderId="0" xfId="2" applyNumberFormat="1" applyFill="1"/>
    <xf numFmtId="0" fontId="3" fillId="36" borderId="10" xfId="2" applyFill="1" applyBorder="1"/>
    <xf numFmtId="0" fontId="3" fillId="36" borderId="12" xfId="2" applyFill="1" applyBorder="1"/>
    <xf numFmtId="44" fontId="17" fillId="36" borderId="29" xfId="2" applyNumberFormat="1" applyFont="1" applyFill="1" applyBorder="1"/>
    <xf numFmtId="4" fontId="20" fillId="36" borderId="0" xfId="2" applyNumberFormat="1" applyFont="1" applyFill="1" applyBorder="1"/>
    <xf numFmtId="44" fontId="17" fillId="36" borderId="0" xfId="2" applyNumberFormat="1" applyFont="1" applyFill="1" applyBorder="1"/>
    <xf numFmtId="4" fontId="20" fillId="36" borderId="6" xfId="2" applyNumberFormat="1" applyFont="1" applyFill="1" applyBorder="1"/>
    <xf numFmtId="0" fontId="21" fillId="36" borderId="26" xfId="45" applyFill="1" applyBorder="1"/>
    <xf numFmtId="0" fontId="3" fillId="36" borderId="32" xfId="2" applyFill="1" applyBorder="1" applyAlignment="1">
      <alignment horizontal="center" vertical="center"/>
    </xf>
    <xf numFmtId="0" fontId="21" fillId="36" borderId="26" xfId="45" applyFill="1" applyBorder="1" applyAlignment="1">
      <alignment horizontal="center" vertical="center"/>
    </xf>
    <xf numFmtId="44" fontId="3" fillId="36" borderId="0" xfId="2" applyNumberFormat="1" applyFill="1" applyAlignment="1">
      <alignment horizontal="center"/>
    </xf>
    <xf numFmtId="4" fontId="3" fillId="36" borderId="0" xfId="2" applyNumberFormat="1" applyFont="1" applyFill="1" applyBorder="1"/>
    <xf numFmtId="44" fontId="17" fillId="36" borderId="6" xfId="2" applyNumberFormat="1" applyFont="1" applyFill="1" applyBorder="1"/>
    <xf numFmtId="44" fontId="17" fillId="36" borderId="26" xfId="2" applyNumberFormat="1" applyFont="1" applyFill="1" applyBorder="1"/>
    <xf numFmtId="0" fontId="3" fillId="36" borderId="8" xfId="2" applyFill="1" applyBorder="1"/>
    <xf numFmtId="0" fontId="26" fillId="36" borderId="9" xfId="2" applyFont="1" applyFill="1" applyBorder="1"/>
    <xf numFmtId="44" fontId="27" fillId="36" borderId="14" xfId="2" applyNumberFormat="1" applyFont="1" applyFill="1" applyBorder="1"/>
    <xf numFmtId="0" fontId="3" fillId="36" borderId="33" xfId="2" applyFill="1" applyBorder="1"/>
    <xf numFmtId="4" fontId="20" fillId="36" borderId="33" xfId="2" applyNumberFormat="1" applyFont="1" applyFill="1" applyBorder="1"/>
    <xf numFmtId="4" fontId="20" fillId="36" borderId="34" xfId="2" applyNumberFormat="1" applyFont="1" applyFill="1" applyBorder="1"/>
    <xf numFmtId="0" fontId="3" fillId="36" borderId="5" xfId="2" applyFill="1" applyBorder="1" applyAlignment="1">
      <alignment horizontal="center"/>
    </xf>
    <xf numFmtId="0" fontId="3" fillId="36" borderId="0" xfId="2" applyFill="1" applyAlignment="1">
      <alignment horizontal="center"/>
    </xf>
    <xf numFmtId="0" fontId="0" fillId="36" borderId="0" xfId="48" applyFont="1" applyFill="1" applyBorder="1" applyAlignment="1">
      <alignment wrapText="1"/>
    </xf>
    <xf numFmtId="0" fontId="3" fillId="36" borderId="0" xfId="2" applyFont="1" applyFill="1" applyBorder="1"/>
    <xf numFmtId="0" fontId="20" fillId="36" borderId="25" xfId="2" applyFont="1" applyFill="1" applyBorder="1" applyAlignment="1">
      <alignment horizontal="center" vertical="center"/>
    </xf>
    <xf numFmtId="0" fontId="3" fillId="36" borderId="11" xfId="2" applyFill="1" applyBorder="1"/>
    <xf numFmtId="0" fontId="20" fillId="36" borderId="10" xfId="2" applyFont="1" applyFill="1" applyBorder="1" applyAlignment="1">
      <alignment horizontal="center"/>
    </xf>
    <xf numFmtId="0" fontId="3" fillId="36" borderId="10" xfId="2" applyFill="1" applyBorder="1" applyAlignment="1">
      <alignment horizontal="center" vertical="center"/>
    </xf>
    <xf numFmtId="0" fontId="3" fillId="36" borderId="11" xfId="2" applyFill="1" applyBorder="1" applyAlignment="1">
      <alignment horizontal="center" vertical="center"/>
    </xf>
    <xf numFmtId="0" fontId="20" fillId="36" borderId="35" xfId="47" applyFont="1" applyFill="1" applyBorder="1" applyAlignment="1">
      <alignment horizontal="left" vertical="center"/>
    </xf>
    <xf numFmtId="0" fontId="21" fillId="36" borderId="5" xfId="45" applyFill="1" applyBorder="1" applyAlignment="1">
      <alignment horizontal="center" vertical="center"/>
    </xf>
    <xf numFmtId="0" fontId="20" fillId="36" borderId="30" xfId="45" applyFont="1" applyFill="1" applyBorder="1" applyAlignment="1">
      <alignment horizontal="left" vertical="center"/>
    </xf>
    <xf numFmtId="0" fontId="20" fillId="36" borderId="37" xfId="2" applyFont="1" applyFill="1" applyBorder="1" applyAlignment="1">
      <alignment horizontal="center" vertical="center"/>
    </xf>
    <xf numFmtId="0" fontId="3" fillId="36" borderId="0" xfId="2" applyFill="1" applyBorder="1" applyAlignment="1">
      <alignment horizontal="left" vertical="center"/>
    </xf>
    <xf numFmtId="0" fontId="20" fillId="36" borderId="10" xfId="2" applyFont="1" applyFill="1" applyBorder="1"/>
    <xf numFmtId="0" fontId="21" fillId="36" borderId="5" xfId="45" applyFill="1" applyBorder="1"/>
    <xf numFmtId="0" fontId="20" fillId="36" borderId="0" xfId="45" applyFont="1" applyFill="1" applyBorder="1" applyAlignment="1">
      <alignment horizontal="left" vertical="center"/>
    </xf>
    <xf numFmtId="0" fontId="20" fillId="36" borderId="8" xfId="2" applyFont="1" applyFill="1" applyBorder="1" applyAlignment="1">
      <alignment horizontal="center" vertical="center"/>
    </xf>
    <xf numFmtId="0" fontId="24" fillId="36" borderId="25" xfId="49" applyFill="1" applyBorder="1" applyAlignment="1">
      <alignment horizontal="center" vertical="center"/>
    </xf>
    <xf numFmtId="0" fontId="3" fillId="36" borderId="7" xfId="2" applyFill="1" applyBorder="1"/>
    <xf numFmtId="0" fontId="3" fillId="36" borderId="31" xfId="2" applyFill="1" applyBorder="1" applyAlignment="1">
      <alignment horizontal="center" vertical="center"/>
    </xf>
    <xf numFmtId="0" fontId="3" fillId="36" borderId="8" xfId="2" applyFill="1" applyBorder="1" applyAlignment="1">
      <alignment horizontal="center" vertical="center"/>
    </xf>
    <xf numFmtId="0" fontId="25" fillId="36" borderId="8" xfId="2" applyFont="1" applyFill="1" applyBorder="1" applyAlignment="1">
      <alignment horizontal="right"/>
    </xf>
    <xf numFmtId="0" fontId="26" fillId="36" borderId="7" xfId="2" applyFont="1" applyFill="1" applyBorder="1" applyAlignment="1">
      <alignment horizontal="center" vertical="center"/>
    </xf>
    <xf numFmtId="0" fontId="26" fillId="36" borderId="8" xfId="2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164" fontId="28" fillId="0" borderId="6" xfId="0" applyNumberFormat="1" applyFont="1" applyBorder="1"/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" fillId="36" borderId="36" xfId="2" applyFont="1" applyFill="1" applyBorder="1" applyAlignment="1">
      <alignment horizontal="center" vertical="center"/>
    </xf>
    <xf numFmtId="0" fontId="3" fillId="36" borderId="25" xfId="2" applyFill="1" applyBorder="1" applyAlignment="1">
      <alignment horizontal="center" vertical="center"/>
    </xf>
    <xf numFmtId="0" fontId="3" fillId="36" borderId="31" xfId="2" applyFill="1" applyBorder="1" applyAlignment="1">
      <alignment horizontal="center" vertical="center"/>
    </xf>
    <xf numFmtId="0" fontId="3" fillId="36" borderId="10" xfId="2" applyFill="1" applyBorder="1" applyAlignment="1">
      <alignment horizontal="center" vertical="center"/>
    </xf>
    <xf numFmtId="0" fontId="3" fillId="36" borderId="0" xfId="2" applyFill="1" applyBorder="1" applyAlignment="1">
      <alignment horizontal="center" vertical="center"/>
    </xf>
    <xf numFmtId="0" fontId="3" fillId="36" borderId="8" xfId="2" applyFill="1" applyBorder="1" applyAlignment="1">
      <alignment horizontal="center" vertical="center"/>
    </xf>
    <xf numFmtId="0" fontId="3" fillId="36" borderId="36" xfId="2" applyFill="1" applyBorder="1" applyAlignment="1">
      <alignment horizontal="center" vertical="center"/>
    </xf>
    <xf numFmtId="0" fontId="3" fillId="36" borderId="0" xfId="2" applyFill="1" applyBorder="1" applyAlignment="1"/>
    <xf numFmtId="0" fontId="3" fillId="36" borderId="8" xfId="2" applyFill="1" applyBorder="1" applyAlignment="1"/>
    <xf numFmtId="0" fontId="3" fillId="36" borderId="13" xfId="2" applyFont="1" applyFill="1" applyBorder="1" applyAlignment="1">
      <alignment horizontal="center" vertical="center"/>
    </xf>
    <xf numFmtId="0" fontId="3" fillId="36" borderId="14" xfId="2" applyFill="1" applyBorder="1" applyAlignment="1">
      <alignment horizontal="center" vertical="center"/>
    </xf>
  </cellXfs>
  <cellStyles count="50">
    <cellStyle name="20 % – Zvýraznění 1" xfId="19" builtinId="30" customBuiltin="1"/>
    <cellStyle name="20 % – Zvýraznění 1 2" xfId="45" xr:uid="{00000000-0005-0000-0000-000000000000}"/>
    <cellStyle name="20 % – Zvýraznění 2" xfId="22" builtinId="34" customBuiltin="1"/>
    <cellStyle name="20 % – Zvýraznění 3" xfId="25" builtinId="38" customBuiltin="1"/>
    <cellStyle name="20 % – Zvýraznění 4" xfId="28" builtinId="42" customBuiltin="1"/>
    <cellStyle name="20 % – Zvýraznění 5" xfId="31" builtinId="46" customBuiltin="1"/>
    <cellStyle name="20 % – Zvýraznění 6" xfId="34" builtinId="50" customBuiltin="1"/>
    <cellStyle name="40 % – Zvýraznění 1" xfId="20" builtinId="31" customBuiltin="1"/>
    <cellStyle name="40 % – Zvýraznění 2" xfId="23" builtinId="35" customBuiltin="1"/>
    <cellStyle name="40 % – Zvýraznění 3" xfId="26" builtinId="39" customBuiltin="1"/>
    <cellStyle name="40 % – Zvýraznění 4" xfId="29" builtinId="43" customBuiltin="1"/>
    <cellStyle name="40 % – Zvýraznění 5" xfId="32" builtinId="47" customBuiltin="1"/>
    <cellStyle name="40 % – Zvýraznění 6" xfId="35" builtinId="51" customBuiltin="1"/>
    <cellStyle name="60 % – Zvýraznění1 2" xfId="39" xr:uid="{00000000-0005-0000-0000-00000D000000}"/>
    <cellStyle name="60 % – Zvýraznění2 2" xfId="40" xr:uid="{00000000-0005-0000-0000-00000E000000}"/>
    <cellStyle name="60 % – Zvýraznění3 2" xfId="41" xr:uid="{00000000-0005-0000-0000-00000F000000}"/>
    <cellStyle name="60 % – Zvýraznění4 2" xfId="42" xr:uid="{00000000-0005-0000-0000-000010000000}"/>
    <cellStyle name="60 % – Zvýraznění5 2" xfId="43" xr:uid="{00000000-0005-0000-0000-000011000000}"/>
    <cellStyle name="60 % – Zvýraznění6 2" xfId="44" xr:uid="{00000000-0005-0000-0000-000012000000}"/>
    <cellStyle name="Celkem" xfId="17" builtinId="25" customBuiltin="1"/>
    <cellStyle name="Hypertextový odkaz 2" xfId="49" xr:uid="{00000000-0005-0000-0000-000014000000}"/>
    <cellStyle name="Kontrolní buňka" xfId="14" builtinId="23" customBuiltin="1"/>
    <cellStyle name="Měna 2" xfId="46" xr:uid="{00000000-0005-0000-0000-000017000000}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" xfId="3" builtinId="15" customBuiltin="1"/>
    <cellStyle name="Neutrální 2" xfId="37" xr:uid="{00000000-0005-0000-0000-00001D000000}"/>
    <cellStyle name="Normální" xfId="0" builtinId="0"/>
    <cellStyle name="Normální 17 12" xfId="48" xr:uid="{00000000-0005-0000-0000-00001F000000}"/>
    <cellStyle name="Normální 2" xfId="1" xr:uid="{00000000-0005-0000-0000-000020000000}"/>
    <cellStyle name="normální 2 2" xfId="47" xr:uid="{00000000-0005-0000-0000-000021000000}"/>
    <cellStyle name="Normální 3" xfId="2" xr:uid="{00000000-0005-0000-0000-000022000000}"/>
    <cellStyle name="Normální 4" xfId="36" xr:uid="{00000000-0005-0000-0000-000023000000}"/>
    <cellStyle name="Poznámka 2" xfId="38" xr:uid="{00000000-0005-0000-0000-000024000000}"/>
    <cellStyle name="Propojená buňka" xfId="13" builtinId="24" customBuiltin="1"/>
    <cellStyle name="Správně" xfId="8" builtinId="26" customBuiltin="1"/>
    <cellStyle name="Špatně" xfId="9" builtinId="27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6" builtinId="53" customBuiltin="1"/>
    <cellStyle name="Zvýraznění 1" xfId="18" builtinId="29" customBuiltin="1"/>
    <cellStyle name="Zvýraznění 2" xfId="21" builtinId="33" customBuiltin="1"/>
    <cellStyle name="Zvýraznění 3" xfId="24" builtinId="37" customBuiltin="1"/>
    <cellStyle name="Zvýraznění 4" xfId="27" builtinId="41" customBuiltin="1"/>
    <cellStyle name="Zvýraznění 5" xfId="30" builtinId="45" customBuiltin="1"/>
    <cellStyle name="Zvýraznění 6" xfId="33" builtinId="49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wi/AppData/Local/Temp/Rar$DIa0.875/P&#345;&#237;loha%20&#269;.%20B7.2%20Finan&#269;n&#237;%20n&#225;klady%20na%20obnovu%20a%20modernizaci%20cel&#233;ho%20m&#283;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.nakl. Modernizace cel města"/>
      <sheetName val="Fin.nakl. Obnovu cel města"/>
      <sheetName val="Nacenění modulů"/>
      <sheetName val="ROZPOČET"/>
    </sheetNames>
    <sheetDataSet>
      <sheetData sheetId="0" refreshError="1"/>
      <sheetData sheetId="1" refreshError="1"/>
      <sheetData sheetId="2"/>
      <sheetData sheetId="3">
        <row r="8">
          <cell r="F8">
            <v>7968</v>
          </cell>
        </row>
        <row r="12">
          <cell r="F12">
            <v>1060</v>
          </cell>
        </row>
        <row r="30">
          <cell r="Q30">
            <v>2828.4</v>
          </cell>
        </row>
        <row r="31">
          <cell r="Q31">
            <v>6583.5999999999995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tonserv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3"/>
  <sheetViews>
    <sheetView workbookViewId="0">
      <selection activeCell="P23" sqref="P23"/>
    </sheetView>
  </sheetViews>
  <sheetFormatPr defaultColWidth="9.109375" defaultRowHeight="15.6" x14ac:dyDescent="0.3"/>
  <cols>
    <col min="1" max="1" width="9.109375" style="2"/>
    <col min="2" max="7" width="13.5546875" style="2" customWidth="1"/>
    <col min="8" max="9" width="9.109375" style="2"/>
    <col min="10" max="11" width="16.44140625" style="2" customWidth="1"/>
    <col min="12" max="12" width="18.33203125" style="2" customWidth="1"/>
    <col min="13" max="13" width="9.109375" style="2"/>
    <col min="14" max="14" width="26.44140625" style="2" customWidth="1"/>
    <col min="15" max="15" width="9.109375" style="2"/>
    <col min="16" max="17" width="23.88671875" style="2" customWidth="1"/>
    <col min="18" max="18" width="24.6640625" style="2" customWidth="1"/>
    <col min="19" max="19" width="18" style="2" customWidth="1"/>
    <col min="20" max="20" width="19.33203125" style="2" customWidth="1"/>
    <col min="21" max="16384" width="9.109375" style="2"/>
  </cols>
  <sheetData>
    <row r="1" spans="1:20" ht="16.2" thickBot="1" x14ac:dyDescent="0.35">
      <c r="A1" s="25" t="s">
        <v>0</v>
      </c>
      <c r="B1" s="26" t="s">
        <v>49</v>
      </c>
      <c r="C1" s="26" t="s">
        <v>50</v>
      </c>
      <c r="D1" s="26" t="s">
        <v>46</v>
      </c>
      <c r="E1" s="26" t="s">
        <v>51</v>
      </c>
      <c r="F1" s="26" t="s">
        <v>52</v>
      </c>
      <c r="G1" s="26" t="s">
        <v>53</v>
      </c>
      <c r="H1" s="27" t="s">
        <v>54</v>
      </c>
      <c r="I1" s="26" t="s">
        <v>1</v>
      </c>
      <c r="J1" s="26" t="s">
        <v>188</v>
      </c>
      <c r="K1" s="26" t="s">
        <v>189</v>
      </c>
      <c r="L1" s="28" t="s">
        <v>55</v>
      </c>
      <c r="P1" s="109" t="s">
        <v>2</v>
      </c>
      <c r="Q1" s="110"/>
      <c r="R1" s="3" t="s">
        <v>3</v>
      </c>
    </row>
    <row r="2" spans="1:20" x14ac:dyDescent="0.3">
      <c r="A2" s="29">
        <v>1</v>
      </c>
      <c r="B2" s="4" t="s">
        <v>16</v>
      </c>
      <c r="C2" s="4" t="s">
        <v>56</v>
      </c>
      <c r="D2" s="5" t="s">
        <v>43</v>
      </c>
      <c r="E2" s="4" t="s">
        <v>57</v>
      </c>
      <c r="F2" s="4">
        <v>2</v>
      </c>
      <c r="G2" s="4">
        <v>7</v>
      </c>
      <c r="H2" s="4">
        <v>35</v>
      </c>
      <c r="I2" s="1">
        <v>10450</v>
      </c>
      <c r="J2" s="6">
        <v>24000</v>
      </c>
      <c r="K2" s="6">
        <v>66000</v>
      </c>
      <c r="L2" s="22">
        <v>55</v>
      </c>
      <c r="P2" s="7" t="s">
        <v>4</v>
      </c>
      <c r="Q2" s="8">
        <f>[1]ROZPOČET!Q30</f>
        <v>2828.4</v>
      </c>
      <c r="R2" s="9">
        <f>Q2+Q5+Q7</f>
        <v>8448.4</v>
      </c>
      <c r="S2" s="10">
        <f>Q14</f>
        <v>620</v>
      </c>
      <c r="T2" s="11">
        <f>SUM(R2:S2)</f>
        <v>9068.4</v>
      </c>
    </row>
    <row r="3" spans="1:20" ht="16.2" thickBot="1" x14ac:dyDescent="0.35">
      <c r="A3" s="29">
        <v>2</v>
      </c>
      <c r="B3" s="4" t="s">
        <v>17</v>
      </c>
      <c r="C3" s="4" t="s">
        <v>56</v>
      </c>
      <c r="D3" s="5" t="s">
        <v>43</v>
      </c>
      <c r="E3" s="4" t="s">
        <v>57</v>
      </c>
      <c r="F3" s="4">
        <v>2</v>
      </c>
      <c r="G3" s="4">
        <v>8</v>
      </c>
      <c r="H3" s="4">
        <v>37</v>
      </c>
      <c r="I3" s="1">
        <v>10450</v>
      </c>
      <c r="J3" s="6">
        <v>24000</v>
      </c>
      <c r="K3" s="6">
        <v>66000</v>
      </c>
      <c r="L3" s="22">
        <v>55</v>
      </c>
      <c r="P3" s="12" t="s">
        <v>5</v>
      </c>
      <c r="Q3" s="13">
        <f>[1]ROZPOČET!Q31</f>
        <v>6583.5999999999995</v>
      </c>
      <c r="R3" s="14">
        <f>Q3+Q7+Q6</f>
        <v>17593.599999999999</v>
      </c>
      <c r="S3" s="15">
        <f>Q14</f>
        <v>620</v>
      </c>
      <c r="T3" s="16">
        <f>SUM(R3:S3)</f>
        <v>18213.599999999999</v>
      </c>
    </row>
    <row r="4" spans="1:20" ht="16.2" thickBot="1" x14ac:dyDescent="0.35">
      <c r="A4" s="29">
        <v>3</v>
      </c>
      <c r="B4" s="4" t="s">
        <v>18</v>
      </c>
      <c r="C4" s="4" t="s">
        <v>56</v>
      </c>
      <c r="D4" s="5" t="s">
        <v>43</v>
      </c>
      <c r="E4" s="4" t="s">
        <v>57</v>
      </c>
      <c r="F4" s="4">
        <v>2</v>
      </c>
      <c r="G4" s="4">
        <v>8</v>
      </c>
      <c r="H4" s="4">
        <v>36</v>
      </c>
      <c r="I4" s="1">
        <v>10450</v>
      </c>
      <c r="J4" s="6">
        <v>24000</v>
      </c>
      <c r="K4" s="6">
        <v>66000</v>
      </c>
      <c r="L4" s="22">
        <v>55</v>
      </c>
      <c r="P4" s="17" t="s">
        <v>6</v>
      </c>
      <c r="Q4" s="18"/>
    </row>
    <row r="5" spans="1:20" x14ac:dyDescent="0.3">
      <c r="A5" s="29">
        <v>4</v>
      </c>
      <c r="B5" s="4" t="s">
        <v>19</v>
      </c>
      <c r="C5" s="4" t="s">
        <v>56</v>
      </c>
      <c r="D5" s="5" t="s">
        <v>43</v>
      </c>
      <c r="E5" s="4" t="s">
        <v>57</v>
      </c>
      <c r="F5" s="4">
        <v>3</v>
      </c>
      <c r="G5" s="4">
        <v>11</v>
      </c>
      <c r="H5" s="4">
        <v>35</v>
      </c>
      <c r="I5" s="1">
        <v>10450</v>
      </c>
      <c r="J5" s="6">
        <v>24000</v>
      </c>
      <c r="K5" s="6">
        <v>66000</v>
      </c>
      <c r="L5" s="22">
        <v>55</v>
      </c>
      <c r="P5" s="7" t="s">
        <v>4</v>
      </c>
      <c r="Q5" s="11">
        <v>4560</v>
      </c>
    </row>
    <row r="6" spans="1:20" x14ac:dyDescent="0.3">
      <c r="A6" s="29">
        <v>5</v>
      </c>
      <c r="B6" s="4" t="s">
        <v>20</v>
      </c>
      <c r="C6" s="4" t="s">
        <v>56</v>
      </c>
      <c r="D6" s="5" t="s">
        <v>43</v>
      </c>
      <c r="E6" s="4" t="s">
        <v>58</v>
      </c>
      <c r="F6" s="4" t="s">
        <v>59</v>
      </c>
      <c r="G6" s="4" t="s">
        <v>60</v>
      </c>
      <c r="H6" s="4">
        <v>39</v>
      </c>
      <c r="I6" s="1">
        <v>10450</v>
      </c>
      <c r="J6" s="6">
        <v>24000</v>
      </c>
      <c r="K6" s="6">
        <v>66000</v>
      </c>
      <c r="L6" s="22">
        <v>55</v>
      </c>
      <c r="P6" s="19" t="s">
        <v>5</v>
      </c>
      <c r="Q6" s="20">
        <v>9950</v>
      </c>
      <c r="R6" s="33">
        <f>R2+Q9</f>
        <v>18898.400000000001</v>
      </c>
      <c r="S6" s="33">
        <f>R3+Q9</f>
        <v>28043.599999999999</v>
      </c>
    </row>
    <row r="7" spans="1:20" ht="16.2" thickBot="1" x14ac:dyDescent="0.35">
      <c r="A7" s="29">
        <v>6</v>
      </c>
      <c r="B7" s="4" t="s">
        <v>16</v>
      </c>
      <c r="C7" s="4" t="s">
        <v>56</v>
      </c>
      <c r="D7" s="5" t="s">
        <v>43</v>
      </c>
      <c r="E7" s="4" t="s">
        <v>57</v>
      </c>
      <c r="F7" s="4">
        <v>2</v>
      </c>
      <c r="G7" s="4">
        <v>7</v>
      </c>
      <c r="H7" s="4">
        <v>46</v>
      </c>
      <c r="I7" s="1">
        <v>10450</v>
      </c>
      <c r="J7" s="6">
        <v>24000</v>
      </c>
      <c r="K7" s="6">
        <v>66000</v>
      </c>
      <c r="L7" s="22">
        <v>55</v>
      </c>
      <c r="P7" s="12" t="s">
        <v>7</v>
      </c>
      <c r="Q7" s="16">
        <f>[1]ROZPOČET!F12</f>
        <v>1060</v>
      </c>
    </row>
    <row r="8" spans="1:20" x14ac:dyDescent="0.3">
      <c r="A8" s="29">
        <f>A7+1</f>
        <v>7</v>
      </c>
      <c r="B8" s="4" t="s">
        <v>17</v>
      </c>
      <c r="C8" s="4" t="s">
        <v>56</v>
      </c>
      <c r="D8" s="5" t="s">
        <v>43</v>
      </c>
      <c r="E8" s="4" t="s">
        <v>57</v>
      </c>
      <c r="F8" s="4">
        <v>2</v>
      </c>
      <c r="G8" s="4">
        <v>8</v>
      </c>
      <c r="H8" s="4">
        <v>37</v>
      </c>
      <c r="I8" s="1">
        <v>10450</v>
      </c>
      <c r="J8" s="6">
        <v>24000</v>
      </c>
      <c r="K8" s="6">
        <v>66000</v>
      </c>
      <c r="L8" s="22">
        <v>55</v>
      </c>
      <c r="P8" s="34" t="s">
        <v>1</v>
      </c>
      <c r="Q8" s="107"/>
    </row>
    <row r="9" spans="1:20" x14ac:dyDescent="0.3">
      <c r="A9" s="29">
        <f t="shared" ref="A9:A12" si="0">A8+1</f>
        <v>8</v>
      </c>
      <c r="B9" s="4" t="s">
        <v>17</v>
      </c>
      <c r="C9" s="4" t="s">
        <v>56</v>
      </c>
      <c r="D9" s="5" t="s">
        <v>43</v>
      </c>
      <c r="E9" s="4" t="s">
        <v>61</v>
      </c>
      <c r="F9" s="4">
        <v>2</v>
      </c>
      <c r="G9" s="4">
        <v>8</v>
      </c>
      <c r="H9" s="4">
        <v>60</v>
      </c>
      <c r="I9" s="1">
        <v>10450</v>
      </c>
      <c r="J9" s="6">
        <v>24000</v>
      </c>
      <c r="K9" s="6">
        <v>66000</v>
      </c>
      <c r="L9" s="22">
        <v>55</v>
      </c>
      <c r="P9" s="19" t="s">
        <v>190</v>
      </c>
      <c r="Q9" s="108">
        <v>10450</v>
      </c>
    </row>
    <row r="10" spans="1:20" x14ac:dyDescent="0.3">
      <c r="A10" s="29">
        <f t="shared" si="0"/>
        <v>9</v>
      </c>
      <c r="B10" s="4" t="s">
        <v>21</v>
      </c>
      <c r="C10" s="4" t="s">
        <v>56</v>
      </c>
      <c r="D10" s="5" t="s">
        <v>43</v>
      </c>
      <c r="E10" s="4" t="s">
        <v>57</v>
      </c>
      <c r="F10" s="4">
        <v>2</v>
      </c>
      <c r="G10" s="4">
        <v>6</v>
      </c>
      <c r="H10" s="4">
        <v>34</v>
      </c>
      <c r="I10" s="1">
        <v>10450</v>
      </c>
      <c r="J10" s="6">
        <v>24000</v>
      </c>
      <c r="K10" s="6">
        <v>66000</v>
      </c>
      <c r="L10" s="22">
        <v>55</v>
      </c>
      <c r="P10" s="19" t="s">
        <v>191</v>
      </c>
      <c r="Q10" s="108">
        <v>9350</v>
      </c>
    </row>
    <row r="11" spans="1:20" ht="16.2" thickBot="1" x14ac:dyDescent="0.35">
      <c r="A11" s="29">
        <f t="shared" si="0"/>
        <v>10</v>
      </c>
      <c r="B11" s="4" t="s">
        <v>21</v>
      </c>
      <c r="C11" s="4" t="s">
        <v>56</v>
      </c>
      <c r="D11" s="5" t="s">
        <v>43</v>
      </c>
      <c r="E11" s="4" t="s">
        <v>57</v>
      </c>
      <c r="F11" s="4">
        <v>2</v>
      </c>
      <c r="G11" s="4">
        <v>8</v>
      </c>
      <c r="H11" s="4">
        <v>38</v>
      </c>
      <c r="I11" s="1">
        <v>10450</v>
      </c>
      <c r="J11" s="6">
        <v>24000</v>
      </c>
      <c r="K11" s="6">
        <v>66000</v>
      </c>
      <c r="L11" s="22">
        <v>55</v>
      </c>
    </row>
    <row r="12" spans="1:20" x14ac:dyDescent="0.3">
      <c r="A12" s="29">
        <f t="shared" si="0"/>
        <v>11</v>
      </c>
      <c r="B12" s="4" t="s">
        <v>19</v>
      </c>
      <c r="C12" s="4" t="s">
        <v>56</v>
      </c>
      <c r="D12" s="5" t="s">
        <v>43</v>
      </c>
      <c r="E12" s="4" t="s">
        <v>57</v>
      </c>
      <c r="F12" s="4">
        <v>2</v>
      </c>
      <c r="G12" s="4">
        <v>10</v>
      </c>
      <c r="H12" s="4">
        <v>35</v>
      </c>
      <c r="I12" s="1">
        <v>10450</v>
      </c>
      <c r="J12" s="6">
        <v>24000</v>
      </c>
      <c r="K12" s="6">
        <v>66000</v>
      </c>
      <c r="L12" s="22">
        <v>55</v>
      </c>
      <c r="P12" s="111" t="s">
        <v>8</v>
      </c>
      <c r="Q12" s="112"/>
      <c r="R12" s="21"/>
    </row>
    <row r="13" spans="1:20" x14ac:dyDescent="0.3">
      <c r="A13" s="29">
        <f>A12+1</f>
        <v>12</v>
      </c>
      <c r="B13" s="4" t="s">
        <v>22</v>
      </c>
      <c r="C13" s="4" t="s">
        <v>56</v>
      </c>
      <c r="D13" s="5" t="s">
        <v>43</v>
      </c>
      <c r="E13" s="4" t="s">
        <v>57</v>
      </c>
      <c r="F13" s="4">
        <v>3</v>
      </c>
      <c r="G13" s="4">
        <v>10</v>
      </c>
      <c r="H13" s="4">
        <v>39</v>
      </c>
      <c r="I13" s="1">
        <v>10450</v>
      </c>
      <c r="J13" s="6">
        <v>24000</v>
      </c>
      <c r="K13" s="6">
        <v>66000</v>
      </c>
      <c r="L13" s="22">
        <v>55</v>
      </c>
      <c r="P13" s="19" t="s">
        <v>9</v>
      </c>
      <c r="Q13" s="1" t="s">
        <v>47</v>
      </c>
      <c r="R13" s="22" t="s">
        <v>10</v>
      </c>
    </row>
    <row r="14" spans="1:20" x14ac:dyDescent="0.3">
      <c r="A14" s="29">
        <f t="shared" ref="A14:A61" si="1">A13+1</f>
        <v>13</v>
      </c>
      <c r="B14" s="4" t="s">
        <v>19</v>
      </c>
      <c r="C14" s="4" t="s">
        <v>62</v>
      </c>
      <c r="D14" s="5" t="s">
        <v>43</v>
      </c>
      <c r="E14" s="4" t="s">
        <v>57</v>
      </c>
      <c r="F14" s="4">
        <v>5</v>
      </c>
      <c r="G14" s="4">
        <v>12</v>
      </c>
      <c r="H14" s="4">
        <v>30</v>
      </c>
      <c r="I14" s="1">
        <v>10450</v>
      </c>
      <c r="J14" s="6">
        <v>24000</v>
      </c>
      <c r="K14" s="6">
        <v>66000</v>
      </c>
      <c r="L14" s="22">
        <v>70</v>
      </c>
      <c r="P14" s="19">
        <v>1</v>
      </c>
      <c r="Q14" s="6">
        <v>620</v>
      </c>
      <c r="R14" s="22" t="s">
        <v>11</v>
      </c>
    </row>
    <row r="15" spans="1:20" ht="16.2" thickBot="1" x14ac:dyDescent="0.35">
      <c r="A15" s="29">
        <f t="shared" si="1"/>
        <v>14</v>
      </c>
      <c r="B15" s="4" t="s">
        <v>19</v>
      </c>
      <c r="C15" s="4" t="s">
        <v>63</v>
      </c>
      <c r="D15" s="4" t="s">
        <v>44</v>
      </c>
      <c r="E15" s="4" t="s">
        <v>57</v>
      </c>
      <c r="F15" s="4">
        <v>2</v>
      </c>
      <c r="G15" s="4">
        <v>6</v>
      </c>
      <c r="H15" s="4">
        <v>24</v>
      </c>
      <c r="I15" s="1">
        <v>9350</v>
      </c>
      <c r="J15" s="6">
        <v>16000</v>
      </c>
      <c r="K15" s="6">
        <v>47500</v>
      </c>
      <c r="L15" s="22">
        <v>35</v>
      </c>
      <c r="P15" s="12">
        <v>1</v>
      </c>
      <c r="Q15" s="15">
        <v>1750</v>
      </c>
      <c r="R15" s="23" t="s">
        <v>12</v>
      </c>
    </row>
    <row r="16" spans="1:20" ht="16.2" thickBot="1" x14ac:dyDescent="0.35">
      <c r="A16" s="29">
        <f t="shared" si="1"/>
        <v>15</v>
      </c>
      <c r="B16" s="4" t="s">
        <v>21</v>
      </c>
      <c r="C16" s="4" t="s">
        <v>63</v>
      </c>
      <c r="D16" s="4" t="s">
        <v>44</v>
      </c>
      <c r="E16" s="4" t="s">
        <v>57</v>
      </c>
      <c r="F16" s="4">
        <v>2</v>
      </c>
      <c r="G16" s="4">
        <v>6</v>
      </c>
      <c r="H16" s="4">
        <v>35</v>
      </c>
      <c r="I16" s="1">
        <v>9350</v>
      </c>
      <c r="J16" s="6">
        <v>16000</v>
      </c>
      <c r="K16" s="6">
        <v>47500</v>
      </c>
      <c r="L16" s="22">
        <v>35</v>
      </c>
    </row>
    <row r="17" spans="1:17" ht="16.2" thickBot="1" x14ac:dyDescent="0.35">
      <c r="A17" s="29">
        <f t="shared" si="1"/>
        <v>16</v>
      </c>
      <c r="B17" s="4" t="s">
        <v>22</v>
      </c>
      <c r="C17" s="4" t="s">
        <v>64</v>
      </c>
      <c r="D17" s="4" t="s">
        <v>44</v>
      </c>
      <c r="E17" s="4" t="s">
        <v>57</v>
      </c>
      <c r="F17" s="4">
        <v>2</v>
      </c>
      <c r="G17" s="4">
        <v>5</v>
      </c>
      <c r="H17" s="4">
        <v>30</v>
      </c>
      <c r="I17" s="1">
        <v>9350</v>
      </c>
      <c r="J17" s="6">
        <v>16000</v>
      </c>
      <c r="K17" s="6">
        <v>47500</v>
      </c>
      <c r="L17" s="22">
        <v>35</v>
      </c>
      <c r="P17" s="109" t="s">
        <v>13</v>
      </c>
      <c r="Q17" s="110"/>
    </row>
    <row r="18" spans="1:17" x14ac:dyDescent="0.3">
      <c r="A18" s="29">
        <f t="shared" si="1"/>
        <v>17</v>
      </c>
      <c r="B18" s="4" t="s">
        <v>23</v>
      </c>
      <c r="C18" s="4" t="s">
        <v>64</v>
      </c>
      <c r="D18" s="4" t="s">
        <v>44</v>
      </c>
      <c r="E18" s="4" t="s">
        <v>57</v>
      </c>
      <c r="F18" s="4">
        <v>1</v>
      </c>
      <c r="G18" s="4">
        <v>4</v>
      </c>
      <c r="H18" s="4">
        <v>25</v>
      </c>
      <c r="I18" s="1">
        <v>9350</v>
      </c>
      <c r="J18" s="6">
        <v>16000</v>
      </c>
      <c r="K18" s="6">
        <v>47500</v>
      </c>
      <c r="L18" s="22">
        <v>35</v>
      </c>
      <c r="P18" s="7" t="s">
        <v>48</v>
      </c>
      <c r="Q18" s="54">
        <v>8400000</v>
      </c>
    </row>
    <row r="19" spans="1:17" ht="16.2" thickBot="1" x14ac:dyDescent="0.35">
      <c r="A19" s="29">
        <f t="shared" si="1"/>
        <v>18</v>
      </c>
      <c r="B19" s="4" t="s">
        <v>24</v>
      </c>
      <c r="C19" s="4" t="s">
        <v>63</v>
      </c>
      <c r="D19" s="4" t="s">
        <v>44</v>
      </c>
      <c r="E19" s="4" t="s">
        <v>57</v>
      </c>
      <c r="F19" s="4">
        <v>2</v>
      </c>
      <c r="G19" s="4">
        <v>8</v>
      </c>
      <c r="H19" s="4">
        <v>32</v>
      </c>
      <c r="I19" s="1">
        <v>9350</v>
      </c>
      <c r="J19" s="6">
        <v>16000</v>
      </c>
      <c r="K19" s="6">
        <v>47500</v>
      </c>
      <c r="L19" s="22">
        <v>35</v>
      </c>
      <c r="P19" s="12" t="s">
        <v>14</v>
      </c>
      <c r="Q19" s="16">
        <v>11844000</v>
      </c>
    </row>
    <row r="20" spans="1:17" x14ac:dyDescent="0.3">
      <c r="A20" s="29">
        <f t="shared" si="1"/>
        <v>19</v>
      </c>
      <c r="B20" s="4" t="s">
        <v>17</v>
      </c>
      <c r="C20" s="4" t="s">
        <v>63</v>
      </c>
      <c r="D20" s="4" t="s">
        <v>45</v>
      </c>
      <c r="E20" s="4" t="s">
        <v>57</v>
      </c>
      <c r="F20" s="4">
        <v>2</v>
      </c>
      <c r="G20" s="4">
        <v>6</v>
      </c>
      <c r="H20" s="4">
        <v>30</v>
      </c>
      <c r="I20" s="1">
        <v>10450</v>
      </c>
      <c r="J20" s="6">
        <v>20000</v>
      </c>
      <c r="K20" s="6">
        <v>47500</v>
      </c>
      <c r="L20" s="22">
        <v>35</v>
      </c>
      <c r="P20" s="1"/>
      <c r="Q20" s="1"/>
    </row>
    <row r="21" spans="1:17" x14ac:dyDescent="0.3">
      <c r="A21" s="29">
        <f t="shared" si="1"/>
        <v>20</v>
      </c>
      <c r="B21" s="4" t="s">
        <v>25</v>
      </c>
      <c r="C21" s="4" t="s">
        <v>64</v>
      </c>
      <c r="D21" s="5" t="s">
        <v>43</v>
      </c>
      <c r="E21" s="4" t="s">
        <v>57</v>
      </c>
      <c r="F21" s="4">
        <v>2</v>
      </c>
      <c r="G21" s="4">
        <v>7</v>
      </c>
      <c r="H21" s="4">
        <v>38</v>
      </c>
      <c r="I21" s="1">
        <v>10450</v>
      </c>
      <c r="J21" s="6">
        <v>24000</v>
      </c>
      <c r="K21" s="6">
        <v>66000</v>
      </c>
      <c r="L21" s="22">
        <v>40</v>
      </c>
      <c r="P21" s="1"/>
      <c r="Q21" s="1"/>
    </row>
    <row r="22" spans="1:17" x14ac:dyDescent="0.3">
      <c r="A22" s="29">
        <f t="shared" si="1"/>
        <v>21</v>
      </c>
      <c r="B22" s="4" t="s">
        <v>26</v>
      </c>
      <c r="C22" s="4" t="s">
        <v>64</v>
      </c>
      <c r="D22" s="5" t="s">
        <v>43</v>
      </c>
      <c r="E22" s="4" t="s">
        <v>57</v>
      </c>
      <c r="F22" s="4">
        <v>2</v>
      </c>
      <c r="G22" s="4">
        <v>5</v>
      </c>
      <c r="H22" s="4" t="s">
        <v>15</v>
      </c>
      <c r="I22" s="1">
        <v>10450</v>
      </c>
      <c r="J22" s="6">
        <v>24000</v>
      </c>
      <c r="K22" s="6">
        <v>66000</v>
      </c>
      <c r="L22" s="22">
        <v>40</v>
      </c>
      <c r="P22" s="1"/>
      <c r="Q22" s="1"/>
    </row>
    <row r="23" spans="1:17" x14ac:dyDescent="0.3">
      <c r="A23" s="29">
        <f t="shared" si="1"/>
        <v>22</v>
      </c>
      <c r="B23" s="4" t="s">
        <v>27</v>
      </c>
      <c r="C23" s="4" t="s">
        <v>65</v>
      </c>
      <c r="D23" s="4" t="s">
        <v>44</v>
      </c>
      <c r="E23" s="4" t="s">
        <v>57</v>
      </c>
      <c r="F23" s="4">
        <v>1</v>
      </c>
      <c r="G23" s="4">
        <v>4</v>
      </c>
      <c r="H23" s="4">
        <v>30</v>
      </c>
      <c r="I23" s="1">
        <v>9350</v>
      </c>
      <c r="J23" s="6">
        <v>16000</v>
      </c>
      <c r="K23" s="6">
        <v>47500</v>
      </c>
      <c r="L23" s="22">
        <v>31</v>
      </c>
    </row>
    <row r="24" spans="1:17" x14ac:dyDescent="0.3">
      <c r="A24" s="29">
        <f t="shared" si="1"/>
        <v>23</v>
      </c>
      <c r="B24" s="4" t="s">
        <v>28</v>
      </c>
      <c r="C24" s="4" t="s">
        <v>63</v>
      </c>
      <c r="D24" s="4" t="s">
        <v>45</v>
      </c>
      <c r="E24" s="4" t="s">
        <v>57</v>
      </c>
      <c r="F24" s="4">
        <v>2</v>
      </c>
      <c r="G24" s="4">
        <v>5</v>
      </c>
      <c r="H24" s="4">
        <v>18</v>
      </c>
      <c r="I24" s="1">
        <v>10450</v>
      </c>
      <c r="J24" s="6">
        <v>20000</v>
      </c>
      <c r="K24" s="6">
        <v>47500</v>
      </c>
      <c r="L24" s="22">
        <v>35</v>
      </c>
    </row>
    <row r="25" spans="1:17" x14ac:dyDescent="0.3">
      <c r="A25" s="29">
        <f t="shared" si="1"/>
        <v>24</v>
      </c>
      <c r="B25" s="4" t="s">
        <v>29</v>
      </c>
      <c r="C25" s="4" t="s">
        <v>56</v>
      </c>
      <c r="D25" s="5" t="s">
        <v>43</v>
      </c>
      <c r="E25" s="4" t="s">
        <v>61</v>
      </c>
      <c r="F25" s="4">
        <v>4</v>
      </c>
      <c r="G25" s="4">
        <v>12</v>
      </c>
      <c r="H25" s="4">
        <v>30</v>
      </c>
      <c r="I25" s="1">
        <v>10450</v>
      </c>
      <c r="J25" s="6">
        <v>24000</v>
      </c>
      <c r="K25" s="6">
        <v>66000</v>
      </c>
      <c r="L25" s="22">
        <v>55</v>
      </c>
    </row>
    <row r="26" spans="1:17" x14ac:dyDescent="0.3">
      <c r="A26" s="29">
        <f t="shared" si="1"/>
        <v>25</v>
      </c>
      <c r="B26" s="4" t="s">
        <v>19</v>
      </c>
      <c r="C26" s="4" t="s">
        <v>63</v>
      </c>
      <c r="D26" s="4" t="s">
        <v>45</v>
      </c>
      <c r="E26" s="4" t="s">
        <v>57</v>
      </c>
      <c r="F26" s="4">
        <v>2</v>
      </c>
      <c r="G26" s="4">
        <v>10</v>
      </c>
      <c r="H26" s="4">
        <v>27</v>
      </c>
      <c r="I26" s="1">
        <v>10450</v>
      </c>
      <c r="J26" s="6">
        <v>20000</v>
      </c>
      <c r="K26" s="6">
        <v>47500</v>
      </c>
      <c r="L26" s="22">
        <v>35</v>
      </c>
    </row>
    <row r="27" spans="1:17" x14ac:dyDescent="0.3">
      <c r="A27" s="29">
        <f t="shared" si="1"/>
        <v>26</v>
      </c>
      <c r="B27" s="4" t="s">
        <v>30</v>
      </c>
      <c r="C27" s="4" t="s">
        <v>64</v>
      </c>
      <c r="D27" s="5" t="s">
        <v>43</v>
      </c>
      <c r="E27" s="4" t="s">
        <v>57</v>
      </c>
      <c r="F27" s="4">
        <v>1</v>
      </c>
      <c r="G27" s="4">
        <v>7</v>
      </c>
      <c r="H27" s="4">
        <v>36</v>
      </c>
      <c r="I27" s="1">
        <v>10450</v>
      </c>
      <c r="J27" s="6">
        <v>24000</v>
      </c>
      <c r="K27" s="6">
        <v>66000</v>
      </c>
      <c r="L27" s="22">
        <v>40</v>
      </c>
    </row>
    <row r="28" spans="1:17" x14ac:dyDescent="0.3">
      <c r="A28" s="29">
        <f t="shared" si="1"/>
        <v>27</v>
      </c>
      <c r="B28" s="4" t="s">
        <v>29</v>
      </c>
      <c r="C28" s="4" t="s">
        <v>63</v>
      </c>
      <c r="D28" s="4" t="s">
        <v>44</v>
      </c>
      <c r="E28" s="4" t="s">
        <v>57</v>
      </c>
      <c r="F28" s="4">
        <v>2</v>
      </c>
      <c r="G28" s="4">
        <v>6</v>
      </c>
      <c r="H28" s="4">
        <v>28</v>
      </c>
      <c r="I28" s="1">
        <v>9350</v>
      </c>
      <c r="J28" s="6">
        <v>16000</v>
      </c>
      <c r="K28" s="6">
        <v>47500</v>
      </c>
      <c r="L28" s="22">
        <v>35</v>
      </c>
    </row>
    <row r="29" spans="1:17" x14ac:dyDescent="0.3">
      <c r="A29" s="29">
        <f t="shared" si="1"/>
        <v>28</v>
      </c>
      <c r="B29" s="4" t="s">
        <v>31</v>
      </c>
      <c r="C29" s="4" t="s">
        <v>63</v>
      </c>
      <c r="D29" s="4" t="s">
        <v>44</v>
      </c>
      <c r="E29" s="4" t="s">
        <v>57</v>
      </c>
      <c r="F29" s="4">
        <v>1</v>
      </c>
      <c r="G29" s="4">
        <v>4</v>
      </c>
      <c r="H29" s="4">
        <v>30</v>
      </c>
      <c r="I29" s="1">
        <v>9350</v>
      </c>
      <c r="J29" s="6">
        <v>16000</v>
      </c>
      <c r="K29" s="6">
        <v>47500</v>
      </c>
      <c r="L29" s="22">
        <v>35</v>
      </c>
    </row>
    <row r="30" spans="1:17" x14ac:dyDescent="0.3">
      <c r="A30" s="29">
        <f t="shared" si="1"/>
        <v>29</v>
      </c>
      <c r="B30" s="4" t="s">
        <v>32</v>
      </c>
      <c r="C30" s="4" t="s">
        <v>64</v>
      </c>
      <c r="D30" s="4" t="s">
        <v>44</v>
      </c>
      <c r="E30" s="4" t="s">
        <v>57</v>
      </c>
      <c r="F30" s="4">
        <v>1</v>
      </c>
      <c r="G30" s="4">
        <v>5</v>
      </c>
      <c r="H30" s="4">
        <v>33</v>
      </c>
      <c r="I30" s="1">
        <v>9350</v>
      </c>
      <c r="J30" s="6">
        <v>16000</v>
      </c>
      <c r="K30" s="6">
        <v>47500</v>
      </c>
      <c r="L30" s="22">
        <v>35</v>
      </c>
    </row>
    <row r="31" spans="1:17" x14ac:dyDescent="0.3">
      <c r="A31" s="29">
        <f t="shared" si="1"/>
        <v>30</v>
      </c>
      <c r="B31" s="4" t="s">
        <v>33</v>
      </c>
      <c r="C31" s="4" t="s">
        <v>56</v>
      </c>
      <c r="D31" s="5" t="s">
        <v>43</v>
      </c>
      <c r="E31" s="4" t="s">
        <v>57</v>
      </c>
      <c r="F31" s="4">
        <v>2</v>
      </c>
      <c r="G31" s="24">
        <v>11</v>
      </c>
      <c r="H31" s="4">
        <v>42</v>
      </c>
      <c r="I31" s="1">
        <v>10450</v>
      </c>
      <c r="J31" s="6">
        <v>24000</v>
      </c>
      <c r="K31" s="6">
        <v>66000</v>
      </c>
      <c r="L31" s="22">
        <v>55</v>
      </c>
    </row>
    <row r="32" spans="1:17" x14ac:dyDescent="0.3">
      <c r="A32" s="29">
        <f t="shared" si="1"/>
        <v>31</v>
      </c>
      <c r="B32" s="4" t="s">
        <v>34</v>
      </c>
      <c r="C32" s="4" t="s">
        <v>63</v>
      </c>
      <c r="D32" s="4" t="s">
        <v>44</v>
      </c>
      <c r="E32" s="4" t="s">
        <v>57</v>
      </c>
      <c r="F32" s="4">
        <v>2</v>
      </c>
      <c r="G32" s="4">
        <v>8</v>
      </c>
      <c r="H32" s="4">
        <v>28</v>
      </c>
      <c r="I32" s="1">
        <v>9350</v>
      </c>
      <c r="J32" s="6">
        <v>16000</v>
      </c>
      <c r="K32" s="6">
        <v>47500</v>
      </c>
      <c r="L32" s="22">
        <v>35</v>
      </c>
    </row>
    <row r="33" spans="1:12" x14ac:dyDescent="0.3">
      <c r="A33" s="29">
        <f t="shared" si="1"/>
        <v>32</v>
      </c>
      <c r="B33" s="4" t="s">
        <v>26</v>
      </c>
      <c r="C33" s="4" t="s">
        <v>64</v>
      </c>
      <c r="D33" s="5" t="s">
        <v>43</v>
      </c>
      <c r="E33" s="4" t="s">
        <v>57</v>
      </c>
      <c r="F33" s="4">
        <v>1</v>
      </c>
      <c r="G33" s="4">
        <v>6</v>
      </c>
      <c r="H33" s="4">
        <v>60</v>
      </c>
      <c r="I33" s="1">
        <v>10450</v>
      </c>
      <c r="J33" s="6">
        <v>24000</v>
      </c>
      <c r="K33" s="6">
        <v>66000</v>
      </c>
      <c r="L33" s="22">
        <v>40</v>
      </c>
    </row>
    <row r="34" spans="1:12" x14ac:dyDescent="0.3">
      <c r="A34" s="29">
        <f t="shared" si="1"/>
        <v>33</v>
      </c>
      <c r="B34" s="4" t="s">
        <v>35</v>
      </c>
      <c r="C34" s="4" t="s">
        <v>63</v>
      </c>
      <c r="D34" s="4" t="s">
        <v>45</v>
      </c>
      <c r="E34" s="4" t="s">
        <v>57</v>
      </c>
      <c r="F34" s="4">
        <v>2</v>
      </c>
      <c r="G34" s="4">
        <v>5</v>
      </c>
      <c r="H34" s="4">
        <v>40</v>
      </c>
      <c r="I34" s="1">
        <v>10450</v>
      </c>
      <c r="J34" s="6">
        <v>20000</v>
      </c>
      <c r="K34" s="6">
        <v>47500</v>
      </c>
      <c r="L34" s="22">
        <v>35</v>
      </c>
    </row>
    <row r="35" spans="1:12" x14ac:dyDescent="0.3">
      <c r="A35" s="29">
        <f t="shared" si="1"/>
        <v>34</v>
      </c>
      <c r="B35" s="4" t="s">
        <v>36</v>
      </c>
      <c r="C35" s="4" t="s">
        <v>64</v>
      </c>
      <c r="D35" s="5" t="s">
        <v>43</v>
      </c>
      <c r="E35" s="4" t="s">
        <v>57</v>
      </c>
      <c r="F35" s="4">
        <v>1</v>
      </c>
      <c r="G35" s="4">
        <v>3</v>
      </c>
      <c r="H35" s="4" t="s">
        <v>15</v>
      </c>
      <c r="I35" s="1">
        <v>10450</v>
      </c>
      <c r="J35" s="6">
        <v>24000</v>
      </c>
      <c r="K35" s="6">
        <v>66000</v>
      </c>
      <c r="L35" s="22">
        <v>40</v>
      </c>
    </row>
    <row r="36" spans="1:12" x14ac:dyDescent="0.3">
      <c r="A36" s="29">
        <f t="shared" si="1"/>
        <v>35</v>
      </c>
      <c r="B36" s="4" t="s">
        <v>26</v>
      </c>
      <c r="C36" s="4" t="s">
        <v>64</v>
      </c>
      <c r="D36" s="4" t="s">
        <v>45</v>
      </c>
      <c r="E36" s="4" t="s">
        <v>57</v>
      </c>
      <c r="F36" s="4">
        <v>1</v>
      </c>
      <c r="G36" s="4">
        <v>4</v>
      </c>
      <c r="H36" s="4">
        <v>40</v>
      </c>
      <c r="I36" s="1">
        <v>10450</v>
      </c>
      <c r="J36" s="6">
        <v>20000</v>
      </c>
      <c r="K36" s="6">
        <v>47500</v>
      </c>
      <c r="L36" s="22">
        <v>35</v>
      </c>
    </row>
    <row r="37" spans="1:12" x14ac:dyDescent="0.3">
      <c r="A37" s="29">
        <f t="shared" si="1"/>
        <v>36</v>
      </c>
      <c r="B37" s="4" t="s">
        <v>37</v>
      </c>
      <c r="C37" s="4" t="s">
        <v>64</v>
      </c>
      <c r="D37" s="4" t="s">
        <v>44</v>
      </c>
      <c r="E37" s="4" t="s">
        <v>57</v>
      </c>
      <c r="F37" s="4">
        <v>2</v>
      </c>
      <c r="G37" s="4">
        <v>6</v>
      </c>
      <c r="H37" s="4">
        <v>25</v>
      </c>
      <c r="I37" s="1">
        <v>9350</v>
      </c>
      <c r="J37" s="6">
        <v>16000</v>
      </c>
      <c r="K37" s="6">
        <v>47500</v>
      </c>
      <c r="L37" s="22">
        <v>35</v>
      </c>
    </row>
    <row r="38" spans="1:12" x14ac:dyDescent="0.3">
      <c r="A38" s="29">
        <f t="shared" si="1"/>
        <v>37</v>
      </c>
      <c r="B38" s="4" t="s">
        <v>30</v>
      </c>
      <c r="C38" s="4" t="s">
        <v>63</v>
      </c>
      <c r="D38" s="4" t="s">
        <v>45</v>
      </c>
      <c r="E38" s="4" t="s">
        <v>57</v>
      </c>
      <c r="F38" s="4">
        <v>1</v>
      </c>
      <c r="G38" s="4">
        <v>4</v>
      </c>
      <c r="H38" s="4">
        <v>32</v>
      </c>
      <c r="I38" s="1">
        <v>10450</v>
      </c>
      <c r="J38" s="6">
        <v>20000</v>
      </c>
      <c r="K38" s="6">
        <v>47500</v>
      </c>
      <c r="L38" s="22">
        <v>35</v>
      </c>
    </row>
    <row r="39" spans="1:12" x14ac:dyDescent="0.3">
      <c r="A39" s="29">
        <f t="shared" si="1"/>
        <v>38</v>
      </c>
      <c r="B39" s="4" t="s">
        <v>18</v>
      </c>
      <c r="C39" s="4" t="s">
        <v>64</v>
      </c>
      <c r="D39" s="4" t="s">
        <v>45</v>
      </c>
      <c r="E39" s="4" t="s">
        <v>57</v>
      </c>
      <c r="F39" s="4">
        <v>1</v>
      </c>
      <c r="G39" s="4">
        <v>5</v>
      </c>
      <c r="H39" s="4">
        <v>33</v>
      </c>
      <c r="I39" s="1">
        <v>10450</v>
      </c>
      <c r="J39" s="6">
        <v>20000</v>
      </c>
      <c r="K39" s="6">
        <v>47500</v>
      </c>
      <c r="L39" s="22">
        <v>35</v>
      </c>
    </row>
    <row r="40" spans="1:12" x14ac:dyDescent="0.3">
      <c r="A40" s="29">
        <f t="shared" si="1"/>
        <v>39</v>
      </c>
      <c r="B40" s="4" t="s">
        <v>32</v>
      </c>
      <c r="C40" s="4" t="s">
        <v>64</v>
      </c>
      <c r="D40" s="4" t="s">
        <v>44</v>
      </c>
      <c r="E40" s="4" t="s">
        <v>61</v>
      </c>
      <c r="F40" s="4">
        <v>1</v>
      </c>
      <c r="G40" s="4">
        <v>4</v>
      </c>
      <c r="H40" s="4">
        <v>27</v>
      </c>
      <c r="I40" s="1">
        <v>9350</v>
      </c>
      <c r="J40" s="6">
        <v>16000</v>
      </c>
      <c r="K40" s="6">
        <v>47500</v>
      </c>
      <c r="L40" s="22">
        <v>35</v>
      </c>
    </row>
    <row r="41" spans="1:12" x14ac:dyDescent="0.3">
      <c r="A41" s="29">
        <f t="shared" si="1"/>
        <v>40</v>
      </c>
      <c r="B41" s="4" t="s">
        <v>25</v>
      </c>
      <c r="C41" s="4" t="s">
        <v>64</v>
      </c>
      <c r="D41" s="4" t="s">
        <v>44</v>
      </c>
      <c r="E41" s="4" t="s">
        <v>57</v>
      </c>
      <c r="F41" s="4">
        <v>2</v>
      </c>
      <c r="G41" s="4">
        <v>5</v>
      </c>
      <c r="H41" s="4">
        <v>27</v>
      </c>
      <c r="I41" s="1">
        <v>9350</v>
      </c>
      <c r="J41" s="6">
        <v>16000</v>
      </c>
      <c r="K41" s="6">
        <v>47500</v>
      </c>
      <c r="L41" s="22">
        <v>35</v>
      </c>
    </row>
    <row r="42" spans="1:12" x14ac:dyDescent="0.3">
      <c r="A42" s="29">
        <f t="shared" si="1"/>
        <v>41</v>
      </c>
      <c r="B42" s="4" t="s">
        <v>24</v>
      </c>
      <c r="C42" s="4" t="s">
        <v>64</v>
      </c>
      <c r="D42" s="4" t="s">
        <v>45</v>
      </c>
      <c r="E42" s="4" t="s">
        <v>57</v>
      </c>
      <c r="F42" s="4">
        <v>1</v>
      </c>
      <c r="G42" s="4">
        <v>5</v>
      </c>
      <c r="H42" s="4">
        <v>29</v>
      </c>
      <c r="I42" s="1">
        <v>10450</v>
      </c>
      <c r="J42" s="6">
        <v>20000</v>
      </c>
      <c r="K42" s="6">
        <v>47500</v>
      </c>
      <c r="L42" s="22">
        <v>35</v>
      </c>
    </row>
    <row r="43" spans="1:12" x14ac:dyDescent="0.3">
      <c r="A43" s="29">
        <f t="shared" si="1"/>
        <v>42</v>
      </c>
      <c r="B43" s="4" t="s">
        <v>38</v>
      </c>
      <c r="C43" s="4" t="s">
        <v>63</v>
      </c>
      <c r="D43" s="4" t="s">
        <v>45</v>
      </c>
      <c r="E43" s="4" t="s">
        <v>61</v>
      </c>
      <c r="F43" s="4">
        <v>2</v>
      </c>
      <c r="G43" s="4">
        <v>6</v>
      </c>
      <c r="H43" s="4">
        <v>26</v>
      </c>
      <c r="I43" s="1">
        <v>10450</v>
      </c>
      <c r="J43" s="6">
        <v>20000</v>
      </c>
      <c r="K43" s="6">
        <v>47500</v>
      </c>
      <c r="L43" s="22">
        <v>35</v>
      </c>
    </row>
    <row r="44" spans="1:12" x14ac:dyDescent="0.3">
      <c r="A44" s="29">
        <f t="shared" si="1"/>
        <v>43</v>
      </c>
      <c r="B44" s="4" t="s">
        <v>27</v>
      </c>
      <c r="C44" s="4" t="s">
        <v>66</v>
      </c>
      <c r="D44" s="4" t="s">
        <v>44</v>
      </c>
      <c r="E44" s="4" t="s">
        <v>57</v>
      </c>
      <c r="F44" s="4">
        <v>1</v>
      </c>
      <c r="G44" s="4">
        <v>4</v>
      </c>
      <c r="H44" s="4">
        <v>22</v>
      </c>
      <c r="I44" s="1">
        <v>9350</v>
      </c>
      <c r="J44" s="6">
        <v>16000</v>
      </c>
      <c r="K44" s="6">
        <v>47500</v>
      </c>
      <c r="L44" s="22">
        <v>31</v>
      </c>
    </row>
    <row r="45" spans="1:12" x14ac:dyDescent="0.3">
      <c r="A45" s="29">
        <f t="shared" si="1"/>
        <v>44</v>
      </c>
      <c r="B45" s="4" t="s">
        <v>19</v>
      </c>
      <c r="C45" s="4" t="s">
        <v>64</v>
      </c>
      <c r="D45" s="4" t="s">
        <v>44</v>
      </c>
      <c r="E45" s="4" t="s">
        <v>61</v>
      </c>
      <c r="F45" s="4">
        <v>1</v>
      </c>
      <c r="G45" s="4">
        <v>5</v>
      </c>
      <c r="H45" s="4">
        <v>18</v>
      </c>
      <c r="I45" s="1">
        <v>9350</v>
      </c>
      <c r="J45" s="6">
        <v>16000</v>
      </c>
      <c r="K45" s="6">
        <v>47500</v>
      </c>
      <c r="L45" s="22">
        <v>35</v>
      </c>
    </row>
    <row r="46" spans="1:12" x14ac:dyDescent="0.3">
      <c r="A46" s="29">
        <f t="shared" si="1"/>
        <v>45</v>
      </c>
      <c r="B46" s="4" t="s">
        <v>37</v>
      </c>
      <c r="C46" s="4" t="s">
        <v>64</v>
      </c>
      <c r="D46" s="4" t="s">
        <v>44</v>
      </c>
      <c r="E46" s="4" t="s">
        <v>57</v>
      </c>
      <c r="F46" s="4">
        <v>1</v>
      </c>
      <c r="G46" s="4">
        <v>4</v>
      </c>
      <c r="H46" s="4">
        <v>24</v>
      </c>
      <c r="I46" s="1">
        <v>9350</v>
      </c>
      <c r="J46" s="6">
        <v>16000</v>
      </c>
      <c r="K46" s="6">
        <v>47500</v>
      </c>
      <c r="L46" s="22">
        <v>35</v>
      </c>
    </row>
    <row r="47" spans="1:12" x14ac:dyDescent="0.3">
      <c r="A47" s="29">
        <f t="shared" si="1"/>
        <v>46</v>
      </c>
      <c r="B47" s="4" t="s">
        <v>39</v>
      </c>
      <c r="C47" s="4" t="s">
        <v>64</v>
      </c>
      <c r="D47" s="4" t="s">
        <v>44</v>
      </c>
      <c r="E47" s="4" t="s">
        <v>57</v>
      </c>
      <c r="F47" s="4">
        <v>1</v>
      </c>
      <c r="G47" s="4">
        <v>5</v>
      </c>
      <c r="H47" s="4">
        <v>20</v>
      </c>
      <c r="I47" s="1">
        <v>9350</v>
      </c>
      <c r="J47" s="6">
        <v>16000</v>
      </c>
      <c r="K47" s="6">
        <v>47500</v>
      </c>
      <c r="L47" s="22">
        <v>35</v>
      </c>
    </row>
    <row r="48" spans="1:12" x14ac:dyDescent="0.3">
      <c r="A48" s="29">
        <f t="shared" si="1"/>
        <v>47</v>
      </c>
      <c r="B48" s="4" t="s">
        <v>19</v>
      </c>
      <c r="C48" s="4" t="s">
        <v>63</v>
      </c>
      <c r="D48" s="4" t="s">
        <v>44</v>
      </c>
      <c r="E48" s="4" t="s">
        <v>57</v>
      </c>
      <c r="F48" s="4">
        <v>2</v>
      </c>
      <c r="G48" s="4">
        <v>7</v>
      </c>
      <c r="H48" s="4">
        <v>28</v>
      </c>
      <c r="I48" s="1">
        <v>9350</v>
      </c>
      <c r="J48" s="6">
        <v>16000</v>
      </c>
      <c r="K48" s="6">
        <v>47500</v>
      </c>
      <c r="L48" s="22">
        <v>35</v>
      </c>
    </row>
    <row r="49" spans="1:12" x14ac:dyDescent="0.3">
      <c r="A49" s="29">
        <f t="shared" si="1"/>
        <v>48</v>
      </c>
      <c r="B49" s="4" t="s">
        <v>28</v>
      </c>
      <c r="C49" s="4" t="s">
        <v>63</v>
      </c>
      <c r="D49" s="4" t="s">
        <v>45</v>
      </c>
      <c r="E49" s="4" t="s">
        <v>57</v>
      </c>
      <c r="F49" s="4">
        <v>1</v>
      </c>
      <c r="G49" s="4">
        <v>4</v>
      </c>
      <c r="H49" s="4">
        <v>31</v>
      </c>
      <c r="I49" s="1">
        <v>10450</v>
      </c>
      <c r="J49" s="6">
        <v>20000</v>
      </c>
      <c r="K49" s="6">
        <v>47500</v>
      </c>
      <c r="L49" s="22">
        <v>35</v>
      </c>
    </row>
    <row r="50" spans="1:12" x14ac:dyDescent="0.3">
      <c r="A50" s="29">
        <f t="shared" si="1"/>
        <v>49</v>
      </c>
      <c r="B50" s="4" t="s">
        <v>19</v>
      </c>
      <c r="C50" s="4" t="s">
        <v>64</v>
      </c>
      <c r="D50" s="4" t="s">
        <v>44</v>
      </c>
      <c r="E50" s="4" t="s">
        <v>61</v>
      </c>
      <c r="F50" s="4">
        <v>2</v>
      </c>
      <c r="G50" s="4">
        <v>4</v>
      </c>
      <c r="H50" s="4">
        <v>65</v>
      </c>
      <c r="I50" s="1">
        <v>9350</v>
      </c>
      <c r="J50" s="6">
        <v>16000</v>
      </c>
      <c r="K50" s="6">
        <v>47500</v>
      </c>
      <c r="L50" s="22">
        <v>35</v>
      </c>
    </row>
    <row r="51" spans="1:12" x14ac:dyDescent="0.3">
      <c r="A51" s="29">
        <f t="shared" si="1"/>
        <v>50</v>
      </c>
      <c r="B51" s="4" t="s">
        <v>40</v>
      </c>
      <c r="C51" s="4" t="s">
        <v>63</v>
      </c>
      <c r="D51" s="5" t="s">
        <v>43</v>
      </c>
      <c r="E51" s="4" t="s">
        <v>58</v>
      </c>
      <c r="F51" s="4">
        <v>3</v>
      </c>
      <c r="G51" s="4">
        <v>10</v>
      </c>
      <c r="H51" s="4">
        <v>33</v>
      </c>
      <c r="I51" s="1">
        <v>10450</v>
      </c>
      <c r="J51" s="6">
        <v>24000</v>
      </c>
      <c r="K51" s="6">
        <v>66000</v>
      </c>
      <c r="L51" s="22">
        <v>40</v>
      </c>
    </row>
    <row r="52" spans="1:12" x14ac:dyDescent="0.3">
      <c r="A52" s="29">
        <f t="shared" si="1"/>
        <v>51</v>
      </c>
      <c r="B52" s="4" t="s">
        <v>26</v>
      </c>
      <c r="C52" s="4" t="s">
        <v>64</v>
      </c>
      <c r="D52" s="4" t="s">
        <v>44</v>
      </c>
      <c r="E52" s="4" t="s">
        <v>57</v>
      </c>
      <c r="F52" s="4">
        <v>1</v>
      </c>
      <c r="G52" s="4">
        <v>5</v>
      </c>
      <c r="H52" s="4">
        <v>20</v>
      </c>
      <c r="I52" s="1">
        <v>9350</v>
      </c>
      <c r="J52" s="6">
        <v>16000</v>
      </c>
      <c r="K52" s="6">
        <v>47500</v>
      </c>
      <c r="L52" s="22">
        <v>35</v>
      </c>
    </row>
    <row r="53" spans="1:12" x14ac:dyDescent="0.3">
      <c r="A53" s="29">
        <f t="shared" si="1"/>
        <v>52</v>
      </c>
      <c r="B53" s="4" t="s">
        <v>41</v>
      </c>
      <c r="C53" s="4" t="s">
        <v>67</v>
      </c>
      <c r="D53" s="4" t="s">
        <v>44</v>
      </c>
      <c r="E53" s="4" t="s">
        <v>57</v>
      </c>
      <c r="F53" s="4" t="s">
        <v>15</v>
      </c>
      <c r="G53" s="4" t="s">
        <v>15</v>
      </c>
      <c r="H53" s="4" t="s">
        <v>15</v>
      </c>
      <c r="I53" s="1">
        <v>9350</v>
      </c>
      <c r="J53" s="6">
        <v>16000</v>
      </c>
      <c r="K53" s="6">
        <v>47500</v>
      </c>
      <c r="L53" s="22">
        <v>50</v>
      </c>
    </row>
    <row r="54" spans="1:12" x14ac:dyDescent="0.3">
      <c r="A54" s="29">
        <f t="shared" si="1"/>
        <v>53</v>
      </c>
      <c r="B54" s="4" t="s">
        <v>24</v>
      </c>
      <c r="C54" s="4" t="s">
        <v>64</v>
      </c>
      <c r="D54" s="4" t="s">
        <v>45</v>
      </c>
      <c r="E54" s="4" t="s">
        <v>57</v>
      </c>
      <c r="F54" s="4">
        <v>2</v>
      </c>
      <c r="G54" s="4">
        <v>5</v>
      </c>
      <c r="H54" s="4">
        <v>40</v>
      </c>
      <c r="I54" s="1">
        <v>10450</v>
      </c>
      <c r="J54" s="6">
        <v>20000</v>
      </c>
      <c r="K54" s="6">
        <v>47500</v>
      </c>
      <c r="L54" s="22">
        <v>35</v>
      </c>
    </row>
    <row r="55" spans="1:12" x14ac:dyDescent="0.3">
      <c r="A55" s="29">
        <f t="shared" si="1"/>
        <v>54</v>
      </c>
      <c r="B55" s="24" t="s">
        <v>36</v>
      </c>
      <c r="C55" s="4" t="s">
        <v>64</v>
      </c>
      <c r="D55" s="4" t="s">
        <v>44</v>
      </c>
      <c r="E55" s="4" t="s">
        <v>57</v>
      </c>
      <c r="F55" s="4">
        <v>1</v>
      </c>
      <c r="G55" s="4">
        <v>4</v>
      </c>
      <c r="H55" s="4">
        <v>25</v>
      </c>
      <c r="I55" s="1">
        <v>9350</v>
      </c>
      <c r="J55" s="6">
        <v>16000</v>
      </c>
      <c r="K55" s="6">
        <v>47500</v>
      </c>
      <c r="L55" s="22">
        <v>35</v>
      </c>
    </row>
    <row r="56" spans="1:12" x14ac:dyDescent="0.3">
      <c r="A56" s="29">
        <f t="shared" si="1"/>
        <v>55</v>
      </c>
      <c r="B56" s="4" t="s">
        <v>26</v>
      </c>
      <c r="C56" s="4" t="s">
        <v>64</v>
      </c>
      <c r="D56" s="4" t="s">
        <v>44</v>
      </c>
      <c r="E56" s="4" t="s">
        <v>61</v>
      </c>
      <c r="F56" s="4">
        <v>1</v>
      </c>
      <c r="G56" s="4">
        <v>5</v>
      </c>
      <c r="H56" s="4">
        <v>26</v>
      </c>
      <c r="I56" s="1">
        <v>9350</v>
      </c>
      <c r="J56" s="6">
        <v>16000</v>
      </c>
      <c r="K56" s="6">
        <v>47500</v>
      </c>
      <c r="L56" s="22">
        <v>35</v>
      </c>
    </row>
    <row r="57" spans="1:12" x14ac:dyDescent="0.3">
      <c r="A57" s="29">
        <f t="shared" si="1"/>
        <v>56</v>
      </c>
      <c r="B57" s="4" t="s">
        <v>18</v>
      </c>
      <c r="C57" s="4" t="s">
        <v>63</v>
      </c>
      <c r="D57" s="4" t="s">
        <v>45</v>
      </c>
      <c r="E57" s="4" t="s">
        <v>57</v>
      </c>
      <c r="F57" s="4">
        <v>2</v>
      </c>
      <c r="G57" s="4">
        <v>6</v>
      </c>
      <c r="H57" s="4">
        <v>29</v>
      </c>
      <c r="I57" s="1">
        <v>10450</v>
      </c>
      <c r="J57" s="6">
        <v>20000</v>
      </c>
      <c r="K57" s="6">
        <v>47500</v>
      </c>
      <c r="L57" s="22">
        <v>35</v>
      </c>
    </row>
    <row r="58" spans="1:12" x14ac:dyDescent="0.3">
      <c r="A58" s="29">
        <f t="shared" si="1"/>
        <v>57</v>
      </c>
      <c r="B58" s="4" t="s">
        <v>26</v>
      </c>
      <c r="C58" s="4" t="s">
        <v>64</v>
      </c>
      <c r="D58" s="4" t="s">
        <v>44</v>
      </c>
      <c r="E58" s="4" t="s">
        <v>61</v>
      </c>
      <c r="F58" s="4">
        <v>2</v>
      </c>
      <c r="G58" s="4">
        <v>6</v>
      </c>
      <c r="H58" s="4">
        <v>30</v>
      </c>
      <c r="I58" s="1">
        <v>9350</v>
      </c>
      <c r="J58" s="6">
        <v>16000</v>
      </c>
      <c r="K58" s="6">
        <v>47500</v>
      </c>
      <c r="L58" s="22">
        <v>35</v>
      </c>
    </row>
    <row r="59" spans="1:12" x14ac:dyDescent="0.3">
      <c r="A59" s="29">
        <f t="shared" si="1"/>
        <v>58</v>
      </c>
      <c r="B59" s="4" t="s">
        <v>26</v>
      </c>
      <c r="C59" s="4" t="s">
        <v>65</v>
      </c>
      <c r="D59" s="4" t="s">
        <v>45</v>
      </c>
      <c r="E59" s="4" t="s">
        <v>57</v>
      </c>
      <c r="F59" s="4">
        <v>1</v>
      </c>
      <c r="G59" s="4">
        <v>3</v>
      </c>
      <c r="H59" s="4">
        <v>31</v>
      </c>
      <c r="I59" s="1">
        <v>10450</v>
      </c>
      <c r="J59" s="6">
        <v>20000</v>
      </c>
      <c r="K59" s="6">
        <v>47500</v>
      </c>
      <c r="L59" s="22">
        <v>31</v>
      </c>
    </row>
    <row r="60" spans="1:12" x14ac:dyDescent="0.3">
      <c r="A60" s="29">
        <f t="shared" si="1"/>
        <v>59</v>
      </c>
      <c r="B60" s="4" t="s">
        <v>19</v>
      </c>
      <c r="C60" s="4" t="s">
        <v>64</v>
      </c>
      <c r="D60" s="4" t="s">
        <v>44</v>
      </c>
      <c r="E60" s="4" t="s">
        <v>57</v>
      </c>
      <c r="F60" s="4">
        <v>1</v>
      </c>
      <c r="G60" s="4">
        <v>4</v>
      </c>
      <c r="H60" s="4">
        <v>29</v>
      </c>
      <c r="I60" s="1">
        <v>9350</v>
      </c>
      <c r="J60" s="6">
        <v>16000</v>
      </c>
      <c r="K60" s="6">
        <v>47500</v>
      </c>
      <c r="L60" s="22">
        <v>35</v>
      </c>
    </row>
    <row r="61" spans="1:12" ht="16.2" thickBot="1" x14ac:dyDescent="0.35">
      <c r="A61" s="30">
        <f t="shared" si="1"/>
        <v>60</v>
      </c>
      <c r="B61" s="31" t="s">
        <v>42</v>
      </c>
      <c r="C61" s="31" t="s">
        <v>63</v>
      </c>
      <c r="D61" s="31" t="s">
        <v>45</v>
      </c>
      <c r="E61" s="31" t="s">
        <v>57</v>
      </c>
      <c r="F61" s="31">
        <v>1</v>
      </c>
      <c r="G61" s="31">
        <v>4</v>
      </c>
      <c r="H61" s="31">
        <v>28</v>
      </c>
      <c r="I61" s="32">
        <v>10450</v>
      </c>
      <c r="J61" s="6">
        <v>20000</v>
      </c>
      <c r="K61" s="15">
        <v>47500</v>
      </c>
      <c r="L61" s="23">
        <v>35</v>
      </c>
    </row>
    <row r="62" spans="1:12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</sheetData>
  <autoFilter ref="A1:T61" xr:uid="{BA462C89-51F0-4B7D-96D1-CFB303323958}">
    <filterColumn colId="15" showButton="0"/>
  </autoFilter>
  <mergeCells count="3">
    <mergeCell ref="P1:Q1"/>
    <mergeCell ref="P12:Q12"/>
    <mergeCell ref="P17:Q1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9"/>
  <sheetViews>
    <sheetView tabSelected="1" topLeftCell="A4" zoomScale="85" zoomScaleNormal="85" workbookViewId="0">
      <selection activeCell="R26" sqref="R26"/>
    </sheetView>
  </sheetViews>
  <sheetFormatPr defaultColWidth="9.109375" defaultRowHeight="13.2" x14ac:dyDescent="0.25"/>
  <cols>
    <col min="1" max="1" width="9.109375" style="39"/>
    <col min="2" max="2" width="60.6640625" style="39" customWidth="1"/>
    <col min="3" max="3" width="26.109375" style="49" customWidth="1"/>
    <col min="4" max="4" width="11.88671875" style="49" bestFit="1" customWidth="1"/>
    <col min="5" max="5" width="9.109375" style="49"/>
    <col min="6" max="6" width="14.5546875" style="39" customWidth="1"/>
    <col min="7" max="7" width="17" style="39" bestFit="1" customWidth="1"/>
    <col min="8" max="8" width="7.6640625" style="39" hidden="1" customWidth="1"/>
    <col min="9" max="9" width="11.6640625" style="39" hidden="1" customWidth="1"/>
    <col min="10" max="10" width="11.44140625" style="39" hidden="1" customWidth="1"/>
    <col min="11" max="11" width="12.109375" style="39" hidden="1" customWidth="1"/>
    <col min="12" max="12" width="0" style="39" hidden="1" customWidth="1"/>
    <col min="13" max="13" width="15.6640625" style="39" hidden="1" customWidth="1"/>
    <col min="14" max="14" width="10.88671875" style="39" hidden="1" customWidth="1"/>
    <col min="15" max="15" width="11.6640625" style="39" hidden="1" customWidth="1"/>
    <col min="16" max="16" width="15.33203125" style="39" hidden="1" customWidth="1"/>
    <col min="17" max="17" width="12.6640625" style="39" customWidth="1"/>
    <col min="18" max="18" width="9.109375" style="39"/>
    <col min="19" max="19" width="17" style="39" bestFit="1" customWidth="1"/>
    <col min="20" max="16384" width="9.109375" style="39"/>
  </cols>
  <sheetData>
    <row r="1" spans="1:16" ht="13.8" thickBot="1" x14ac:dyDescent="0.3">
      <c r="A1" s="87"/>
      <c r="B1" s="88" t="s">
        <v>192</v>
      </c>
      <c r="C1" s="89"/>
      <c r="D1" s="89"/>
      <c r="E1" s="89"/>
      <c r="F1" s="63"/>
      <c r="G1" s="64"/>
      <c r="H1" s="63"/>
      <c r="I1" s="63"/>
      <c r="J1" s="63"/>
      <c r="K1" s="63"/>
      <c r="L1" s="63"/>
      <c r="M1" s="63"/>
      <c r="N1" s="63"/>
      <c r="O1" s="63"/>
      <c r="P1" s="64"/>
    </row>
    <row r="2" spans="1:16" ht="15" customHeight="1" thickBot="1" x14ac:dyDescent="0.35">
      <c r="A2" s="35"/>
      <c r="B2" s="36" t="s">
        <v>68</v>
      </c>
      <c r="C2" s="122" t="s">
        <v>69</v>
      </c>
      <c r="D2" s="122" t="s">
        <v>70</v>
      </c>
      <c r="E2" s="122" t="s">
        <v>71</v>
      </c>
      <c r="F2" s="122" t="s">
        <v>72</v>
      </c>
      <c r="G2" s="122" t="s">
        <v>73</v>
      </c>
      <c r="H2" s="37"/>
      <c r="I2" s="37"/>
      <c r="J2" s="37"/>
      <c r="K2" s="37"/>
      <c r="L2" s="37"/>
      <c r="M2" s="37"/>
      <c r="N2" s="37"/>
      <c r="O2" s="37"/>
      <c r="P2" s="38"/>
    </row>
    <row r="3" spans="1:16" s="49" customFormat="1" ht="15" customHeight="1" thickBot="1" x14ac:dyDescent="0.35">
      <c r="A3" s="40" t="s">
        <v>74</v>
      </c>
      <c r="B3" s="41" t="s">
        <v>75</v>
      </c>
      <c r="C3" s="123"/>
      <c r="D3" s="123" t="s">
        <v>76</v>
      </c>
      <c r="E3" s="123"/>
      <c r="F3" s="123"/>
      <c r="G3" s="123"/>
      <c r="H3" s="42"/>
      <c r="I3" s="43" t="s">
        <v>77</v>
      </c>
      <c r="J3" s="44" t="s">
        <v>78</v>
      </c>
      <c r="K3" s="45" t="s">
        <v>79</v>
      </c>
      <c r="L3" s="43" t="s">
        <v>80</v>
      </c>
      <c r="M3" s="45" t="s">
        <v>81</v>
      </c>
      <c r="N3" s="46" t="s">
        <v>82</v>
      </c>
      <c r="O3" s="47" t="s">
        <v>83</v>
      </c>
      <c r="P3" s="48" t="s">
        <v>84</v>
      </c>
    </row>
    <row r="4" spans="1:16" ht="14.4" x14ac:dyDescent="0.3">
      <c r="A4" s="50">
        <v>1</v>
      </c>
      <c r="B4" s="51" t="s">
        <v>86</v>
      </c>
      <c r="C4" s="52" t="s">
        <v>87</v>
      </c>
      <c r="D4" s="42">
        <v>1</v>
      </c>
      <c r="E4" s="52" t="s">
        <v>85</v>
      </c>
      <c r="F4" s="53">
        <v>10450</v>
      </c>
      <c r="G4" s="54">
        <f t="shared" ref="G4" si="0">D4*F4</f>
        <v>10450</v>
      </c>
      <c r="H4" s="55"/>
      <c r="I4" s="56"/>
      <c r="J4" s="56"/>
      <c r="K4" s="56"/>
      <c r="L4" s="56"/>
      <c r="M4" s="56"/>
      <c r="N4" s="56"/>
      <c r="O4" s="56"/>
      <c r="P4" s="57"/>
    </row>
    <row r="5" spans="1:16" ht="14.4" x14ac:dyDescent="0.3">
      <c r="A5" s="50">
        <v>2</v>
      </c>
      <c r="B5" s="51" t="s">
        <v>158</v>
      </c>
      <c r="C5" s="52" t="s">
        <v>88</v>
      </c>
      <c r="D5" s="42">
        <v>1</v>
      </c>
      <c r="E5" s="52" t="s">
        <v>85</v>
      </c>
      <c r="F5" s="53">
        <v>9950</v>
      </c>
      <c r="G5" s="54">
        <f>F5*D5</f>
        <v>9950</v>
      </c>
      <c r="H5" s="37"/>
      <c r="I5" s="56" t="e">
        <f>L5/#REF!*D5</f>
        <v>#REF!</v>
      </c>
      <c r="J5" s="56" t="e">
        <f>N5/#REF!*D5</f>
        <v>#REF!</v>
      </c>
      <c r="K5" s="56" t="e">
        <f t="shared" ref="K5:K18" si="1">(I5+J5)</f>
        <v>#REF!</v>
      </c>
      <c r="L5" s="56"/>
      <c r="M5" s="56"/>
      <c r="N5" s="56">
        <v>6606</v>
      </c>
      <c r="O5" s="56">
        <f t="shared" ref="O5:O17" si="2">D5*N5</f>
        <v>6606</v>
      </c>
      <c r="P5" s="57">
        <f t="shared" ref="P5:P72" si="3">(N5+L5)*D5</f>
        <v>6606</v>
      </c>
    </row>
    <row r="6" spans="1:16" ht="14.4" x14ac:dyDescent="0.3">
      <c r="A6" s="50">
        <v>3</v>
      </c>
      <c r="B6" s="51" t="s">
        <v>159</v>
      </c>
      <c r="C6" s="52" t="s">
        <v>89</v>
      </c>
      <c r="D6" s="42">
        <v>1</v>
      </c>
      <c r="E6" s="52" t="s">
        <v>85</v>
      </c>
      <c r="F6" s="53">
        <v>4560</v>
      </c>
      <c r="G6" s="54">
        <f t="shared" ref="G6:G22" si="4">F6*D6</f>
        <v>4560</v>
      </c>
      <c r="H6" s="37"/>
      <c r="I6" s="56" t="e">
        <f>L6/#REF!*D6</f>
        <v>#REF!</v>
      </c>
      <c r="J6" s="56" t="e">
        <f>N6/#REF!*D6</f>
        <v>#REF!</v>
      </c>
      <c r="K6" s="56" t="e">
        <f t="shared" si="1"/>
        <v>#REF!</v>
      </c>
      <c r="L6" s="56"/>
      <c r="M6" s="56"/>
      <c r="N6" s="56">
        <v>3123</v>
      </c>
      <c r="O6" s="56">
        <f t="shared" si="2"/>
        <v>3123</v>
      </c>
      <c r="P6" s="57">
        <f t="shared" si="3"/>
        <v>3123</v>
      </c>
    </row>
    <row r="7" spans="1:16" ht="14.4" x14ac:dyDescent="0.3">
      <c r="A7" s="50">
        <v>4</v>
      </c>
      <c r="B7" s="51" t="s">
        <v>157</v>
      </c>
      <c r="C7" s="52" t="s">
        <v>161</v>
      </c>
      <c r="D7" s="42">
        <v>1</v>
      </c>
      <c r="E7" s="52" t="s">
        <v>85</v>
      </c>
      <c r="F7" s="53">
        <v>1900</v>
      </c>
      <c r="G7" s="54">
        <f t="shared" si="4"/>
        <v>1900</v>
      </c>
      <c r="H7" s="37"/>
      <c r="I7" s="56" t="e">
        <f>L7/#REF!*D7</f>
        <v>#REF!</v>
      </c>
      <c r="J7" s="56"/>
      <c r="K7" s="56"/>
      <c r="L7" s="56"/>
      <c r="M7" s="56"/>
      <c r="N7" s="56"/>
      <c r="O7" s="56"/>
      <c r="P7" s="57"/>
    </row>
    <row r="8" spans="1:16" ht="14.4" x14ac:dyDescent="0.3">
      <c r="A8" s="50">
        <v>5</v>
      </c>
      <c r="B8" s="51" t="s">
        <v>160</v>
      </c>
      <c r="C8" s="52" t="s">
        <v>162</v>
      </c>
      <c r="D8" s="42">
        <v>1</v>
      </c>
      <c r="E8" s="52" t="s">
        <v>85</v>
      </c>
      <c r="F8" s="53">
        <v>2900</v>
      </c>
      <c r="G8" s="54">
        <f t="shared" si="4"/>
        <v>2900</v>
      </c>
      <c r="H8" s="37"/>
      <c r="I8" s="56"/>
      <c r="J8" s="56"/>
      <c r="K8" s="56"/>
      <c r="L8" s="56"/>
      <c r="M8" s="56"/>
      <c r="N8" s="56"/>
      <c r="O8" s="56"/>
      <c r="P8" s="57"/>
    </row>
    <row r="9" spans="1:16" ht="14.4" x14ac:dyDescent="0.3">
      <c r="A9" s="50">
        <v>6</v>
      </c>
      <c r="B9" s="58" t="s">
        <v>163</v>
      </c>
      <c r="C9" s="59" t="s">
        <v>164</v>
      </c>
      <c r="D9" s="42">
        <v>1</v>
      </c>
      <c r="E9" s="52" t="s">
        <v>90</v>
      </c>
      <c r="F9" s="60">
        <v>750</v>
      </c>
      <c r="G9" s="54">
        <f t="shared" si="4"/>
        <v>750</v>
      </c>
      <c r="H9" s="37"/>
      <c r="I9" s="56" t="e">
        <f>L9/#REF!*D9</f>
        <v>#REF!</v>
      </c>
      <c r="J9" s="56" t="e">
        <f>N9/#REF!*D9</f>
        <v>#REF!</v>
      </c>
      <c r="K9" s="56" t="e">
        <f t="shared" si="1"/>
        <v>#REF!</v>
      </c>
      <c r="L9" s="56"/>
      <c r="M9" s="56"/>
      <c r="N9" s="56">
        <v>12.23</v>
      </c>
      <c r="O9" s="56">
        <f t="shared" si="2"/>
        <v>12.23</v>
      </c>
      <c r="P9" s="57">
        <f t="shared" si="3"/>
        <v>12.23</v>
      </c>
    </row>
    <row r="10" spans="1:16" ht="14.4" x14ac:dyDescent="0.3">
      <c r="A10" s="50">
        <v>7</v>
      </c>
      <c r="B10" s="58" t="s">
        <v>165</v>
      </c>
      <c r="C10" s="52" t="s">
        <v>166</v>
      </c>
      <c r="D10" s="42">
        <v>1</v>
      </c>
      <c r="E10" s="52" t="s">
        <v>153</v>
      </c>
      <c r="F10" s="60">
        <v>1900</v>
      </c>
      <c r="G10" s="54">
        <f t="shared" si="4"/>
        <v>1900</v>
      </c>
      <c r="H10" s="37"/>
      <c r="I10" s="56" t="e">
        <f>L10/#REF!*D10</f>
        <v>#REF!</v>
      </c>
      <c r="J10" s="56"/>
      <c r="K10" s="56"/>
      <c r="L10" s="56"/>
      <c r="M10" s="56"/>
      <c r="N10" s="56"/>
      <c r="O10" s="56"/>
      <c r="P10" s="57"/>
    </row>
    <row r="11" spans="1:16" ht="16.2" x14ac:dyDescent="0.3">
      <c r="A11" s="50">
        <v>8</v>
      </c>
      <c r="B11" s="51" t="s">
        <v>91</v>
      </c>
      <c r="C11" s="52" t="s">
        <v>92</v>
      </c>
      <c r="D11" s="42">
        <v>1</v>
      </c>
      <c r="E11" s="52" t="s">
        <v>90</v>
      </c>
      <c r="F11" s="60">
        <v>62.5</v>
      </c>
      <c r="G11" s="54">
        <f t="shared" si="4"/>
        <v>62.5</v>
      </c>
      <c r="H11" s="37"/>
      <c r="I11" s="56" t="e">
        <f>L11/#REF!*D11</f>
        <v>#REF!</v>
      </c>
      <c r="J11" s="56" t="e">
        <f>N11/#REF!*D11</f>
        <v>#REF!</v>
      </c>
      <c r="K11" s="56" t="e">
        <f t="shared" si="1"/>
        <v>#REF!</v>
      </c>
      <c r="L11" s="56"/>
      <c r="M11" s="56"/>
      <c r="N11" s="56">
        <v>62.5</v>
      </c>
      <c r="O11" s="56">
        <f t="shared" si="2"/>
        <v>62.5</v>
      </c>
      <c r="P11" s="57">
        <f t="shared" si="3"/>
        <v>62.5</v>
      </c>
    </row>
    <row r="12" spans="1:16" ht="14.4" x14ac:dyDescent="0.3">
      <c r="A12" s="50">
        <v>9</v>
      </c>
      <c r="B12" s="51" t="s">
        <v>93</v>
      </c>
      <c r="C12" s="52" t="s">
        <v>94</v>
      </c>
      <c r="D12" s="42">
        <v>1</v>
      </c>
      <c r="E12" s="52" t="s">
        <v>90</v>
      </c>
      <c r="F12" s="60">
        <v>116</v>
      </c>
      <c r="G12" s="54">
        <f t="shared" si="4"/>
        <v>116</v>
      </c>
      <c r="H12" s="37"/>
      <c r="I12" s="56" t="e">
        <f>L12/#REF!*D12</f>
        <v>#REF!</v>
      </c>
      <c r="J12" s="56"/>
      <c r="K12" s="56"/>
      <c r="L12" s="56"/>
      <c r="M12" s="56"/>
      <c r="N12" s="56"/>
      <c r="O12" s="56"/>
      <c r="P12" s="57"/>
    </row>
    <row r="13" spans="1:16" ht="16.2" x14ac:dyDescent="0.3">
      <c r="A13" s="50">
        <v>10</v>
      </c>
      <c r="B13" s="37" t="s">
        <v>95</v>
      </c>
      <c r="C13" s="52" t="s">
        <v>96</v>
      </c>
      <c r="D13" s="42">
        <v>1</v>
      </c>
      <c r="E13" s="52" t="s">
        <v>90</v>
      </c>
      <c r="F13" s="60">
        <v>9</v>
      </c>
      <c r="G13" s="54">
        <f t="shared" si="4"/>
        <v>9</v>
      </c>
      <c r="H13" s="37"/>
      <c r="I13" s="56" t="e">
        <f>L13/#REF!*D13</f>
        <v>#REF!</v>
      </c>
      <c r="J13" s="56" t="e">
        <f>N13/#REF!*D13</f>
        <v>#REF!</v>
      </c>
      <c r="K13" s="56" t="e">
        <f t="shared" si="1"/>
        <v>#REF!</v>
      </c>
      <c r="L13" s="56"/>
      <c r="M13" s="56"/>
      <c r="N13" s="56">
        <v>7.55</v>
      </c>
      <c r="O13" s="56">
        <f t="shared" si="2"/>
        <v>7.55</v>
      </c>
      <c r="P13" s="57">
        <f t="shared" si="3"/>
        <v>7.55</v>
      </c>
    </row>
    <row r="14" spans="1:16" ht="16.2" x14ac:dyDescent="0.25">
      <c r="A14" s="50">
        <v>11</v>
      </c>
      <c r="B14" s="37" t="s">
        <v>97</v>
      </c>
      <c r="C14" s="52" t="s">
        <v>96</v>
      </c>
      <c r="D14" s="42">
        <v>1</v>
      </c>
      <c r="E14" s="52" t="s">
        <v>90</v>
      </c>
      <c r="F14" s="60">
        <v>9</v>
      </c>
      <c r="G14" s="61">
        <f t="shared" si="4"/>
        <v>9</v>
      </c>
      <c r="H14" s="37"/>
      <c r="I14" s="56" t="e">
        <f>L14/#REF!*D14</f>
        <v>#REF!</v>
      </c>
      <c r="J14" s="56"/>
      <c r="K14" s="56"/>
      <c r="L14" s="56"/>
      <c r="M14" s="56"/>
      <c r="N14" s="56"/>
      <c r="O14" s="56"/>
      <c r="P14" s="57"/>
    </row>
    <row r="15" spans="1:16" ht="14.4" x14ac:dyDescent="0.25">
      <c r="A15" s="50">
        <v>12</v>
      </c>
      <c r="B15" s="37" t="s">
        <v>167</v>
      </c>
      <c r="C15" s="52" t="s">
        <v>169</v>
      </c>
      <c r="D15" s="42">
        <v>1</v>
      </c>
      <c r="E15" s="52" t="s">
        <v>85</v>
      </c>
      <c r="F15" s="60">
        <v>750</v>
      </c>
      <c r="G15" s="61">
        <f t="shared" si="4"/>
        <v>750</v>
      </c>
      <c r="H15" s="37"/>
      <c r="I15" s="56" t="e">
        <f>L15/#REF!*D15</f>
        <v>#REF!</v>
      </c>
      <c r="J15" s="56"/>
      <c r="K15" s="56"/>
      <c r="L15" s="56"/>
      <c r="M15" s="56"/>
      <c r="N15" s="56"/>
      <c r="O15" s="56"/>
      <c r="P15" s="57"/>
    </row>
    <row r="16" spans="1:16" ht="14.4" x14ac:dyDescent="0.25">
      <c r="A16" s="50">
        <v>13</v>
      </c>
      <c r="B16" s="37" t="s">
        <v>168</v>
      </c>
      <c r="C16" s="52" t="s">
        <v>169</v>
      </c>
      <c r="D16" s="42">
        <v>1</v>
      </c>
      <c r="E16" s="52" t="s">
        <v>85</v>
      </c>
      <c r="F16" s="60">
        <v>2750</v>
      </c>
      <c r="G16" s="61">
        <f t="shared" si="4"/>
        <v>2750</v>
      </c>
      <c r="H16" s="37"/>
      <c r="I16" s="56"/>
      <c r="J16" s="56"/>
      <c r="K16" s="56"/>
      <c r="L16" s="56"/>
      <c r="M16" s="56"/>
      <c r="N16" s="56"/>
      <c r="O16" s="56"/>
      <c r="P16" s="57"/>
    </row>
    <row r="17" spans="1:19" ht="14.4" x14ac:dyDescent="0.3">
      <c r="A17" s="50">
        <v>14</v>
      </c>
      <c r="B17" s="51" t="s">
        <v>98</v>
      </c>
      <c r="C17" s="52" t="s">
        <v>99</v>
      </c>
      <c r="D17" s="42">
        <v>1</v>
      </c>
      <c r="E17" s="52" t="s">
        <v>90</v>
      </c>
      <c r="F17" s="53">
        <v>32</v>
      </c>
      <c r="G17" s="61">
        <f t="shared" si="4"/>
        <v>32</v>
      </c>
      <c r="H17" s="37"/>
      <c r="I17" s="56" t="e">
        <f>L17/#REF!*D17</f>
        <v>#REF!</v>
      </c>
      <c r="J17" s="56" t="e">
        <f>N17/#REF!*D17</f>
        <v>#REF!</v>
      </c>
      <c r="K17" s="56" t="e">
        <f t="shared" si="1"/>
        <v>#REF!</v>
      </c>
      <c r="L17" s="56"/>
      <c r="M17" s="56"/>
      <c r="N17" s="56">
        <v>30</v>
      </c>
      <c r="O17" s="56">
        <f t="shared" si="2"/>
        <v>30</v>
      </c>
      <c r="P17" s="57">
        <f t="shared" si="3"/>
        <v>30</v>
      </c>
    </row>
    <row r="18" spans="1:19" ht="14.4" x14ac:dyDescent="0.3">
      <c r="A18" s="50">
        <v>15</v>
      </c>
      <c r="B18" s="51" t="s">
        <v>100</v>
      </c>
      <c r="C18" s="52" t="s">
        <v>101</v>
      </c>
      <c r="D18" s="42">
        <v>1</v>
      </c>
      <c r="E18" s="52" t="s">
        <v>102</v>
      </c>
      <c r="F18" s="53">
        <v>250</v>
      </c>
      <c r="G18" s="54">
        <f t="shared" si="4"/>
        <v>250</v>
      </c>
      <c r="H18" s="37"/>
      <c r="I18" s="56" t="e">
        <f>L18/#REF!*D18</f>
        <v>#REF!</v>
      </c>
      <c r="J18" s="56" t="e">
        <f>N18/#REF!*D18</f>
        <v>#REF!</v>
      </c>
      <c r="K18" s="56" t="e">
        <f t="shared" si="1"/>
        <v>#REF!</v>
      </c>
      <c r="L18" s="56"/>
      <c r="M18" s="56"/>
      <c r="N18" s="56">
        <f>SUM(N4:N17)*0.06</f>
        <v>590.47679999999991</v>
      </c>
      <c r="O18" s="56">
        <f>D18*N18</f>
        <v>590.47679999999991</v>
      </c>
      <c r="P18" s="57">
        <f t="shared" si="3"/>
        <v>590.47679999999991</v>
      </c>
    </row>
    <row r="19" spans="1:19" ht="14.4" x14ac:dyDescent="0.3">
      <c r="A19" s="50">
        <v>16</v>
      </c>
      <c r="B19" s="51" t="s">
        <v>170</v>
      </c>
      <c r="C19" s="52" t="s">
        <v>171</v>
      </c>
      <c r="D19" s="42">
        <v>1</v>
      </c>
      <c r="E19" s="52" t="s">
        <v>85</v>
      </c>
      <c r="F19" s="53">
        <v>1890</v>
      </c>
      <c r="G19" s="54">
        <f t="shared" si="4"/>
        <v>1890</v>
      </c>
      <c r="H19" s="37"/>
      <c r="I19" s="56"/>
      <c r="J19" s="56"/>
      <c r="K19" s="56"/>
      <c r="L19" s="56"/>
      <c r="M19" s="56"/>
      <c r="N19" s="56"/>
      <c r="O19" s="56"/>
      <c r="P19" s="57"/>
    </row>
    <row r="20" spans="1:19" ht="14.4" x14ac:dyDescent="0.3">
      <c r="A20" s="50">
        <v>17</v>
      </c>
      <c r="B20" s="51" t="s">
        <v>176</v>
      </c>
      <c r="C20" s="52" t="s">
        <v>177</v>
      </c>
      <c r="D20" s="42">
        <v>1</v>
      </c>
      <c r="E20" s="52" t="s">
        <v>102</v>
      </c>
      <c r="F20" s="53">
        <v>1200</v>
      </c>
      <c r="G20" s="54">
        <f t="shared" si="4"/>
        <v>1200</v>
      </c>
      <c r="H20" s="37"/>
      <c r="I20" s="56"/>
      <c r="J20" s="56"/>
      <c r="K20" s="56"/>
      <c r="L20" s="56"/>
      <c r="M20" s="56"/>
      <c r="N20" s="56"/>
      <c r="O20" s="56"/>
      <c r="P20" s="57"/>
    </row>
    <row r="21" spans="1:19" ht="14.4" x14ac:dyDescent="0.3">
      <c r="A21" s="50">
        <v>18</v>
      </c>
      <c r="B21" s="51" t="s">
        <v>103</v>
      </c>
      <c r="C21" s="52" t="s">
        <v>104</v>
      </c>
      <c r="D21" s="42">
        <v>34</v>
      </c>
      <c r="E21" s="52" t="s">
        <v>102</v>
      </c>
      <c r="F21" s="53">
        <v>80000</v>
      </c>
      <c r="G21" s="54">
        <f t="shared" si="4"/>
        <v>2720000</v>
      </c>
      <c r="H21" s="37"/>
      <c r="I21" s="56" t="e">
        <f>L21/#REF!*D21</f>
        <v>#REF!</v>
      </c>
      <c r="J21" s="56"/>
      <c r="K21" s="56"/>
      <c r="L21" s="56"/>
      <c r="M21" s="56"/>
      <c r="N21" s="56"/>
      <c r="O21" s="56"/>
      <c r="P21" s="57"/>
    </row>
    <row r="22" spans="1:19" ht="15" thickBot="1" x14ac:dyDescent="0.35">
      <c r="A22" s="50">
        <v>19</v>
      </c>
      <c r="B22" s="51" t="s">
        <v>14</v>
      </c>
      <c r="C22" s="52" t="s">
        <v>105</v>
      </c>
      <c r="D22" s="42">
        <v>2449</v>
      </c>
      <c r="E22" s="52" t="s">
        <v>102</v>
      </c>
      <c r="F22" s="53">
        <v>3000</v>
      </c>
      <c r="G22" s="54">
        <f t="shared" si="4"/>
        <v>7347000</v>
      </c>
      <c r="H22" s="37"/>
      <c r="I22" s="56" t="e">
        <f>L22/#REF!*D22</f>
        <v>#REF!</v>
      </c>
      <c r="J22" s="56"/>
      <c r="K22" s="56"/>
      <c r="L22" s="56"/>
      <c r="M22" s="56"/>
      <c r="N22" s="56"/>
      <c r="O22" s="56"/>
      <c r="P22" s="57"/>
      <c r="S22" s="62"/>
    </row>
    <row r="23" spans="1:19" ht="14.4" x14ac:dyDescent="0.3">
      <c r="A23" s="90"/>
      <c r="B23" s="91"/>
      <c r="C23" s="113" t="s">
        <v>69</v>
      </c>
      <c r="D23" s="116" t="s">
        <v>70</v>
      </c>
      <c r="E23" s="119" t="s">
        <v>71</v>
      </c>
      <c r="F23" s="116" t="s">
        <v>106</v>
      </c>
      <c r="G23" s="65">
        <f>SUM(G4:G22)</f>
        <v>10106478.5</v>
      </c>
      <c r="H23" s="37"/>
      <c r="I23" s="66" t="e">
        <f>SUM(I4:I22)</f>
        <v>#REF!</v>
      </c>
      <c r="J23" s="66" t="e">
        <f>SUM(J4:J18)</f>
        <v>#REF!</v>
      </c>
      <c r="K23" s="66" t="e">
        <f>I23+J23</f>
        <v>#REF!</v>
      </c>
      <c r="L23" s="56"/>
      <c r="M23" s="67">
        <f>SUM(M4:M18)</f>
        <v>0</v>
      </c>
      <c r="N23" s="66"/>
      <c r="O23" s="66">
        <f>SUM(O4:O18)</f>
        <v>10431.756799999999</v>
      </c>
      <c r="P23" s="68">
        <f>SUM(P4:P18)</f>
        <v>10431.756799999999</v>
      </c>
    </row>
    <row r="24" spans="1:19" ht="14.4" x14ac:dyDescent="0.3">
      <c r="A24" s="92"/>
      <c r="B24" s="93" t="s">
        <v>107</v>
      </c>
      <c r="C24" s="114"/>
      <c r="D24" s="117"/>
      <c r="E24" s="114"/>
      <c r="F24" s="120"/>
      <c r="G24" s="69"/>
      <c r="H24" s="37"/>
      <c r="I24" s="56"/>
      <c r="J24" s="56"/>
      <c r="K24" s="56"/>
      <c r="L24" s="56"/>
      <c r="M24" s="56"/>
      <c r="N24" s="56"/>
      <c r="O24" s="56"/>
      <c r="P24" s="57"/>
      <c r="S24" s="62"/>
    </row>
    <row r="25" spans="1:19" ht="13.8" thickBot="1" x14ac:dyDescent="0.3">
      <c r="A25" s="40" t="s">
        <v>74</v>
      </c>
      <c r="B25" s="94" t="s">
        <v>75</v>
      </c>
      <c r="C25" s="115"/>
      <c r="D25" s="118"/>
      <c r="E25" s="115"/>
      <c r="F25" s="121"/>
      <c r="G25" s="70" t="s">
        <v>108</v>
      </c>
      <c r="H25" s="37"/>
      <c r="I25" s="56"/>
      <c r="J25" s="56"/>
      <c r="K25" s="56"/>
      <c r="L25" s="56"/>
      <c r="M25" s="56"/>
      <c r="N25" s="56"/>
      <c r="O25" s="56"/>
      <c r="P25" s="57"/>
    </row>
    <row r="26" spans="1:19" ht="14.4" x14ac:dyDescent="0.3">
      <c r="A26" s="50">
        <v>1</v>
      </c>
      <c r="B26" s="95" t="s">
        <v>109</v>
      </c>
      <c r="C26" s="52" t="s">
        <v>110</v>
      </c>
      <c r="D26" s="42">
        <v>1</v>
      </c>
      <c r="E26" s="52" t="s">
        <v>85</v>
      </c>
      <c r="F26" s="53">
        <v>400</v>
      </c>
      <c r="G26" s="54">
        <f>D26*F26</f>
        <v>400</v>
      </c>
      <c r="H26" s="37"/>
      <c r="I26" s="56" t="e">
        <f>L26/#REF!*D26</f>
        <v>#REF!</v>
      </c>
      <c r="J26" s="56" t="e">
        <f>N26/#REF!*D26</f>
        <v>#REF!</v>
      </c>
      <c r="K26" s="56"/>
      <c r="L26" s="56">
        <f>333*0.7</f>
        <v>233.1</v>
      </c>
      <c r="M26" s="56">
        <f>D26*L26</f>
        <v>233.1</v>
      </c>
      <c r="N26" s="56"/>
      <c r="O26" s="56"/>
      <c r="P26" s="57">
        <f t="shared" si="3"/>
        <v>233.1</v>
      </c>
    </row>
    <row r="27" spans="1:19" ht="12.75" customHeight="1" x14ac:dyDescent="0.3">
      <c r="A27" s="50">
        <v>2</v>
      </c>
      <c r="B27" s="95" t="s">
        <v>111</v>
      </c>
      <c r="C27" s="52" t="s">
        <v>110</v>
      </c>
      <c r="D27" s="42">
        <v>1</v>
      </c>
      <c r="E27" s="52" t="s">
        <v>85</v>
      </c>
      <c r="F27" s="53">
        <v>550</v>
      </c>
      <c r="G27" s="54">
        <f t="shared" ref="G27:G35" si="5">D27*F27</f>
        <v>550</v>
      </c>
      <c r="H27" s="37"/>
      <c r="I27" s="56" t="e">
        <f>L27/#REF!*D27</f>
        <v>#REF!</v>
      </c>
      <c r="J27" s="56" t="e">
        <f>N27/#REF!*D27</f>
        <v>#REF!</v>
      </c>
      <c r="K27" s="56"/>
      <c r="L27" s="56">
        <f>L26</f>
        <v>233.1</v>
      </c>
      <c r="M27" s="56">
        <f t="shared" ref="M27:M41" si="6">D27*L27</f>
        <v>233.1</v>
      </c>
      <c r="N27" s="56"/>
      <c r="O27" s="56"/>
      <c r="P27" s="57">
        <f t="shared" si="3"/>
        <v>233.1</v>
      </c>
    </row>
    <row r="28" spans="1:19" ht="12.75" customHeight="1" x14ac:dyDescent="0.3">
      <c r="A28" s="50">
        <v>3</v>
      </c>
      <c r="B28" s="95" t="s">
        <v>172</v>
      </c>
      <c r="C28" s="52" t="s">
        <v>110</v>
      </c>
      <c r="D28" s="42">
        <v>1</v>
      </c>
      <c r="E28" s="52" t="s">
        <v>85</v>
      </c>
      <c r="F28" s="53">
        <v>200</v>
      </c>
      <c r="G28" s="54">
        <f t="shared" si="5"/>
        <v>200</v>
      </c>
      <c r="H28" s="37"/>
      <c r="I28" s="56"/>
      <c r="J28" s="56"/>
      <c r="K28" s="56"/>
      <c r="L28" s="56"/>
      <c r="M28" s="56"/>
      <c r="N28" s="56"/>
      <c r="O28" s="56"/>
      <c r="P28" s="57"/>
    </row>
    <row r="29" spans="1:19" ht="14.4" x14ac:dyDescent="0.3">
      <c r="A29" s="50">
        <v>4</v>
      </c>
      <c r="B29" s="84" t="s">
        <v>112</v>
      </c>
      <c r="C29" s="52" t="s">
        <v>113</v>
      </c>
      <c r="D29" s="42">
        <v>1</v>
      </c>
      <c r="E29" s="52" t="s">
        <v>85</v>
      </c>
      <c r="F29" s="53">
        <v>1750</v>
      </c>
      <c r="G29" s="54">
        <f t="shared" si="5"/>
        <v>1750</v>
      </c>
      <c r="H29" s="37"/>
      <c r="I29" s="56" t="e">
        <f>L29/#REF!*D29</f>
        <v>#REF!</v>
      </c>
      <c r="J29" s="56" t="e">
        <f>N29/#REF!*D29</f>
        <v>#REF!</v>
      </c>
      <c r="K29" s="56"/>
      <c r="L29" s="56">
        <v>1200</v>
      </c>
      <c r="M29" s="56">
        <f t="shared" si="6"/>
        <v>1200</v>
      </c>
      <c r="N29" s="56"/>
      <c r="O29" s="56"/>
      <c r="P29" s="57">
        <f t="shared" si="3"/>
        <v>1200</v>
      </c>
      <c r="Q29" s="62"/>
    </row>
    <row r="30" spans="1:19" ht="14.4" x14ac:dyDescent="0.3">
      <c r="A30" s="50">
        <v>5</v>
      </c>
      <c r="B30" s="84" t="s">
        <v>114</v>
      </c>
      <c r="C30" s="52" t="s">
        <v>113</v>
      </c>
      <c r="D30" s="42">
        <v>1</v>
      </c>
      <c r="E30" s="52" t="s">
        <v>85</v>
      </c>
      <c r="F30" s="53">
        <v>2750</v>
      </c>
      <c r="G30" s="54">
        <f t="shared" si="5"/>
        <v>2750</v>
      </c>
      <c r="H30" s="37"/>
      <c r="I30" s="56" t="e">
        <f>L30/#REF!*D30</f>
        <v>#REF!</v>
      </c>
      <c r="J30" s="56" t="e">
        <f>N30/#REF!*D30</f>
        <v>#REF!</v>
      </c>
      <c r="K30" s="56"/>
      <c r="L30" s="56">
        <v>800</v>
      </c>
      <c r="M30" s="56">
        <f t="shared" si="6"/>
        <v>800</v>
      </c>
      <c r="N30" s="56"/>
      <c r="O30" s="56"/>
      <c r="P30" s="57">
        <f t="shared" si="3"/>
        <v>800</v>
      </c>
      <c r="Q30" s="62"/>
    </row>
    <row r="31" spans="1:19" ht="14.4" x14ac:dyDescent="0.3">
      <c r="A31" s="50">
        <v>6</v>
      </c>
      <c r="B31" s="84" t="s">
        <v>173</v>
      </c>
      <c r="C31" s="52" t="s">
        <v>113</v>
      </c>
      <c r="D31" s="42">
        <v>1</v>
      </c>
      <c r="E31" s="52" t="s">
        <v>85</v>
      </c>
      <c r="F31" s="53">
        <v>750</v>
      </c>
      <c r="G31" s="54">
        <f t="shared" si="5"/>
        <v>750</v>
      </c>
      <c r="H31" s="37"/>
      <c r="I31" s="56"/>
      <c r="J31" s="56"/>
      <c r="K31" s="56"/>
      <c r="L31" s="56"/>
      <c r="M31" s="56"/>
      <c r="N31" s="56"/>
      <c r="O31" s="56"/>
      <c r="P31" s="57"/>
      <c r="Q31" s="62"/>
    </row>
    <row r="32" spans="1:19" ht="14.4" x14ac:dyDescent="0.3">
      <c r="A32" s="50">
        <v>7</v>
      </c>
      <c r="B32" s="84" t="s">
        <v>115</v>
      </c>
      <c r="C32" s="52" t="s">
        <v>113</v>
      </c>
      <c r="D32" s="42">
        <v>1</v>
      </c>
      <c r="E32" s="52" t="s">
        <v>85</v>
      </c>
      <c r="F32" s="53">
        <v>750</v>
      </c>
      <c r="G32" s="54">
        <f t="shared" si="5"/>
        <v>750</v>
      </c>
      <c r="H32" s="37"/>
      <c r="I32" s="56"/>
      <c r="J32" s="56" t="e">
        <f>N32/#REF!*D32</f>
        <v>#REF!</v>
      </c>
      <c r="K32" s="56"/>
      <c r="L32" s="56"/>
      <c r="M32" s="56"/>
      <c r="N32" s="56"/>
      <c r="O32" s="56"/>
      <c r="P32" s="57"/>
    </row>
    <row r="33" spans="1:22" ht="14.4" x14ac:dyDescent="0.3">
      <c r="A33" s="50">
        <v>8</v>
      </c>
      <c r="B33" s="84" t="s">
        <v>174</v>
      </c>
      <c r="C33" s="52" t="s">
        <v>113</v>
      </c>
      <c r="D33" s="42">
        <v>1</v>
      </c>
      <c r="E33" s="52" t="s">
        <v>85</v>
      </c>
      <c r="F33" s="53">
        <v>200</v>
      </c>
      <c r="G33" s="54">
        <f t="shared" si="5"/>
        <v>200</v>
      </c>
      <c r="H33" s="37"/>
      <c r="I33" s="56"/>
      <c r="J33" s="56"/>
      <c r="K33" s="56"/>
      <c r="L33" s="56"/>
      <c r="M33" s="56"/>
      <c r="N33" s="56"/>
      <c r="O33" s="56"/>
      <c r="P33" s="57"/>
    </row>
    <row r="34" spans="1:22" ht="14.4" x14ac:dyDescent="0.3">
      <c r="A34" s="50">
        <v>9</v>
      </c>
      <c r="B34" s="84" t="s">
        <v>178</v>
      </c>
      <c r="C34" s="52" t="s">
        <v>113</v>
      </c>
      <c r="D34" s="42">
        <v>1</v>
      </c>
      <c r="E34" s="52" t="s">
        <v>85</v>
      </c>
      <c r="F34" s="53">
        <v>750</v>
      </c>
      <c r="G34" s="54">
        <f t="shared" si="5"/>
        <v>750</v>
      </c>
      <c r="H34" s="37"/>
      <c r="I34" s="56"/>
      <c r="J34" s="56"/>
      <c r="K34" s="56"/>
      <c r="L34" s="56"/>
      <c r="M34" s="56"/>
      <c r="N34" s="56"/>
      <c r="O34" s="56"/>
      <c r="P34" s="57"/>
    </row>
    <row r="35" spans="1:22" ht="14.4" x14ac:dyDescent="0.3">
      <c r="A35" s="50">
        <v>10</v>
      </c>
      <c r="B35" s="84" t="s">
        <v>179</v>
      </c>
      <c r="C35" s="52" t="s">
        <v>180</v>
      </c>
      <c r="D35" s="42">
        <v>1</v>
      </c>
      <c r="E35" s="52" t="s">
        <v>85</v>
      </c>
      <c r="F35" s="53">
        <v>2250</v>
      </c>
      <c r="G35" s="54">
        <f t="shared" si="5"/>
        <v>2250</v>
      </c>
      <c r="H35" s="37"/>
      <c r="I35" s="56"/>
      <c r="J35" s="56"/>
      <c r="K35" s="56"/>
      <c r="L35" s="56"/>
      <c r="M35" s="56"/>
      <c r="N35" s="56"/>
      <c r="O35" s="56"/>
      <c r="P35" s="57"/>
    </row>
    <row r="36" spans="1:22" ht="14.4" x14ac:dyDescent="0.3">
      <c r="A36" s="50">
        <v>11</v>
      </c>
      <c r="B36" s="84" t="s">
        <v>116</v>
      </c>
      <c r="C36" s="59" t="s">
        <v>117</v>
      </c>
      <c r="D36" s="42">
        <v>1</v>
      </c>
      <c r="E36" s="52" t="s">
        <v>90</v>
      </c>
      <c r="F36" s="53">
        <v>20</v>
      </c>
      <c r="G36" s="54">
        <f t="shared" ref="G36:G41" si="7">D36*F36</f>
        <v>20</v>
      </c>
      <c r="H36" s="37"/>
      <c r="I36" s="56" t="e">
        <f>L36/#REF!*D36</f>
        <v>#REF!</v>
      </c>
      <c r="J36" s="56" t="e">
        <f>N36/#REF!*D36</f>
        <v>#REF!</v>
      </c>
      <c r="K36" s="56"/>
      <c r="L36" s="56">
        <v>20</v>
      </c>
      <c r="M36" s="56">
        <f t="shared" si="6"/>
        <v>20</v>
      </c>
      <c r="N36" s="56"/>
      <c r="O36" s="56"/>
      <c r="P36" s="57">
        <f t="shared" si="3"/>
        <v>20</v>
      </c>
    </row>
    <row r="37" spans="1:22" ht="14.4" x14ac:dyDescent="0.3">
      <c r="A37" s="50">
        <v>12</v>
      </c>
      <c r="B37" s="84" t="s">
        <v>118</v>
      </c>
      <c r="C37" s="59" t="s">
        <v>119</v>
      </c>
      <c r="D37" s="42">
        <v>1</v>
      </c>
      <c r="E37" s="52" t="s">
        <v>90</v>
      </c>
      <c r="F37" s="53">
        <v>35</v>
      </c>
      <c r="G37" s="54">
        <f t="shared" si="7"/>
        <v>35</v>
      </c>
      <c r="H37" s="37"/>
      <c r="I37" s="56" t="e">
        <f>L37/#REF!*D37</f>
        <v>#REF!</v>
      </c>
      <c r="J37" s="56" t="e">
        <f>N37/#REF!*D37</f>
        <v>#REF!</v>
      </c>
      <c r="K37" s="56"/>
      <c r="L37" s="56">
        <v>26</v>
      </c>
      <c r="M37" s="56">
        <f t="shared" si="6"/>
        <v>26</v>
      </c>
      <c r="N37" s="56"/>
      <c r="O37" s="56"/>
      <c r="P37" s="57">
        <f t="shared" si="3"/>
        <v>26</v>
      </c>
    </row>
    <row r="38" spans="1:22" ht="21" customHeight="1" x14ac:dyDescent="0.25">
      <c r="A38" s="50">
        <v>13</v>
      </c>
      <c r="B38" s="58" t="s">
        <v>120</v>
      </c>
      <c r="C38" s="59" t="s">
        <v>121</v>
      </c>
      <c r="D38" s="42">
        <v>1</v>
      </c>
      <c r="E38" s="52" t="s">
        <v>85</v>
      </c>
      <c r="F38" s="60">
        <v>450</v>
      </c>
      <c r="G38" s="61">
        <f t="shared" si="7"/>
        <v>450</v>
      </c>
      <c r="H38" s="37"/>
      <c r="I38" s="56" t="e">
        <f>L38/#REF!*D38</f>
        <v>#REF!</v>
      </c>
      <c r="J38" s="56" t="e">
        <f>N38/#REF!*D38</f>
        <v>#REF!</v>
      </c>
      <c r="K38" s="56"/>
      <c r="L38" s="56">
        <v>80</v>
      </c>
      <c r="M38" s="56">
        <f t="shared" si="6"/>
        <v>80</v>
      </c>
      <c r="N38" s="56"/>
      <c r="O38" s="56"/>
      <c r="P38" s="57">
        <f t="shared" si="3"/>
        <v>80</v>
      </c>
    </row>
    <row r="39" spans="1:22" ht="14.4" x14ac:dyDescent="0.3">
      <c r="A39" s="50">
        <v>14</v>
      </c>
      <c r="B39" s="58" t="s">
        <v>122</v>
      </c>
      <c r="C39" s="52" t="s">
        <v>175</v>
      </c>
      <c r="D39" s="42">
        <v>1</v>
      </c>
      <c r="E39" s="52" t="s">
        <v>85</v>
      </c>
      <c r="F39" s="53">
        <v>250</v>
      </c>
      <c r="G39" s="54">
        <f t="shared" si="7"/>
        <v>250</v>
      </c>
      <c r="H39" s="37"/>
      <c r="I39" s="56" t="e">
        <f>L39/#REF!*D39</f>
        <v>#REF!</v>
      </c>
      <c r="J39" s="56" t="e">
        <f>N39/#REF!*D39</f>
        <v>#REF!</v>
      </c>
      <c r="K39" s="56"/>
      <c r="L39" s="56">
        <v>130</v>
      </c>
      <c r="M39" s="56">
        <f t="shared" si="6"/>
        <v>130</v>
      </c>
      <c r="N39" s="56"/>
      <c r="O39" s="56"/>
      <c r="P39" s="57">
        <f t="shared" si="3"/>
        <v>130</v>
      </c>
    </row>
    <row r="40" spans="1:22" ht="14.4" x14ac:dyDescent="0.3">
      <c r="A40" s="50">
        <v>15</v>
      </c>
      <c r="B40" s="58" t="s">
        <v>181</v>
      </c>
      <c r="C40" s="52" t="s">
        <v>110</v>
      </c>
      <c r="D40" s="42">
        <v>1</v>
      </c>
      <c r="E40" s="52" t="s">
        <v>85</v>
      </c>
      <c r="F40" s="53">
        <v>2800</v>
      </c>
      <c r="G40" s="54">
        <f t="shared" si="7"/>
        <v>2800</v>
      </c>
      <c r="H40" s="37"/>
      <c r="I40" s="56"/>
      <c r="J40" s="56" t="e">
        <f>N40/#REF!*D40</f>
        <v>#REF!</v>
      </c>
      <c r="K40" s="56"/>
      <c r="L40" s="56"/>
      <c r="M40" s="56"/>
      <c r="N40" s="56"/>
      <c r="O40" s="56"/>
      <c r="P40" s="57"/>
    </row>
    <row r="41" spans="1:22" ht="15" thickBot="1" x14ac:dyDescent="0.35">
      <c r="A41" s="50">
        <v>16</v>
      </c>
      <c r="B41" s="84" t="s">
        <v>123</v>
      </c>
      <c r="C41" s="52" t="s">
        <v>99</v>
      </c>
      <c r="D41" s="42">
        <v>1</v>
      </c>
      <c r="E41" s="52" t="s">
        <v>90</v>
      </c>
      <c r="F41" s="53">
        <v>55</v>
      </c>
      <c r="G41" s="54">
        <f t="shared" si="7"/>
        <v>55</v>
      </c>
      <c r="H41" s="37"/>
      <c r="I41" s="56" t="e">
        <f>L41/#REF!*D41</f>
        <v>#REF!</v>
      </c>
      <c r="J41" s="56" t="e">
        <f>N41/#REF!*D41</f>
        <v>#REF!</v>
      </c>
      <c r="K41" s="56"/>
      <c r="L41" s="56">
        <v>56</v>
      </c>
      <c r="M41" s="56">
        <f t="shared" si="6"/>
        <v>56</v>
      </c>
      <c r="N41" s="56"/>
      <c r="O41" s="56"/>
      <c r="P41" s="57">
        <f t="shared" si="3"/>
        <v>56</v>
      </c>
    </row>
    <row r="42" spans="1:22" ht="14.4" x14ac:dyDescent="0.3">
      <c r="A42" s="87"/>
      <c r="B42" s="96"/>
      <c r="C42" s="113" t="s">
        <v>69</v>
      </c>
      <c r="D42" s="116" t="s">
        <v>70</v>
      </c>
      <c r="E42" s="119" t="s">
        <v>71</v>
      </c>
      <c r="F42" s="116" t="s">
        <v>72</v>
      </c>
      <c r="G42" s="65">
        <f>SUM(G26:G41)</f>
        <v>13960</v>
      </c>
      <c r="H42" s="37"/>
      <c r="I42" s="66" t="e">
        <f>SUM(I26:I41)</f>
        <v>#REF!</v>
      </c>
      <c r="J42" s="66" t="e">
        <f>SUM(J26:J41)</f>
        <v>#REF!</v>
      </c>
      <c r="K42" s="66" t="e">
        <f>I42+J42</f>
        <v>#REF!</v>
      </c>
      <c r="L42" s="56"/>
      <c r="M42" s="66">
        <f>SUM(M26:M41)</f>
        <v>2778.2</v>
      </c>
      <c r="N42" s="56"/>
      <c r="O42" s="67">
        <f>SUM(O26:O41)</f>
        <v>0</v>
      </c>
      <c r="P42" s="68">
        <f>SUM(P26:P41)</f>
        <v>2778.2</v>
      </c>
    </row>
    <row r="43" spans="1:22" ht="14.4" x14ac:dyDescent="0.3">
      <c r="A43" s="97"/>
      <c r="B43" s="98" t="s">
        <v>124</v>
      </c>
      <c r="C43" s="114"/>
      <c r="D43" s="117"/>
      <c r="E43" s="114"/>
      <c r="F43" s="120"/>
      <c r="G43" s="71"/>
      <c r="H43" s="37"/>
      <c r="I43" s="56"/>
      <c r="J43" s="56"/>
      <c r="K43" s="56"/>
      <c r="L43" s="56"/>
      <c r="M43" s="56"/>
      <c r="N43" s="56"/>
      <c r="O43" s="56"/>
      <c r="P43" s="57"/>
    </row>
    <row r="44" spans="1:22" ht="13.8" thickBot="1" x14ac:dyDescent="0.3">
      <c r="A44" s="40" t="s">
        <v>74</v>
      </c>
      <c r="B44" s="99" t="s">
        <v>75</v>
      </c>
      <c r="C44" s="115"/>
      <c r="D44" s="118"/>
      <c r="E44" s="115"/>
      <c r="F44" s="121"/>
      <c r="G44" s="70" t="s">
        <v>108</v>
      </c>
      <c r="H44" s="37"/>
      <c r="I44" s="56"/>
      <c r="J44" s="56"/>
      <c r="K44" s="56"/>
      <c r="L44" s="56"/>
      <c r="M44" s="56"/>
      <c r="N44" s="56"/>
      <c r="O44" s="56"/>
      <c r="P44" s="57"/>
    </row>
    <row r="45" spans="1:22" ht="14.4" x14ac:dyDescent="0.3">
      <c r="A45" s="82">
        <v>1</v>
      </c>
      <c r="B45" s="37" t="s">
        <v>125</v>
      </c>
      <c r="C45" s="59"/>
      <c r="D45" s="42">
        <f>D9</f>
        <v>1</v>
      </c>
      <c r="E45" s="52" t="s">
        <v>90</v>
      </c>
      <c r="F45" s="53">
        <v>115</v>
      </c>
      <c r="G45" s="54">
        <f>D45*F45</f>
        <v>115</v>
      </c>
      <c r="H45" s="37"/>
      <c r="I45" s="56" t="e">
        <f>L45/#REF!*D45</f>
        <v>#REF!</v>
      </c>
      <c r="J45" s="56" t="e">
        <f>N45/#REF!*D45</f>
        <v>#REF!</v>
      </c>
      <c r="K45" s="56"/>
      <c r="L45" s="56">
        <v>260</v>
      </c>
      <c r="M45" s="56">
        <f>D45*L45</f>
        <v>260</v>
      </c>
      <c r="N45" s="56"/>
      <c r="O45" s="56"/>
      <c r="P45" s="57">
        <f t="shared" si="3"/>
        <v>260</v>
      </c>
      <c r="Q45" s="72"/>
      <c r="R45" s="83"/>
      <c r="U45" s="83"/>
      <c r="V45" s="83"/>
    </row>
    <row r="46" spans="1:22" ht="14.4" x14ac:dyDescent="0.3">
      <c r="A46" s="82">
        <v>2</v>
      </c>
      <c r="B46" s="37" t="s">
        <v>126</v>
      </c>
      <c r="C46" s="59"/>
      <c r="D46" s="42">
        <f>D11</f>
        <v>1</v>
      </c>
      <c r="E46" s="52" t="s">
        <v>90</v>
      </c>
      <c r="F46" s="53">
        <v>320</v>
      </c>
      <c r="G46" s="54">
        <f>D46*F46</f>
        <v>320</v>
      </c>
      <c r="H46" s="37"/>
      <c r="I46" s="56" t="e">
        <f>L46/#REF!*D46</f>
        <v>#REF!</v>
      </c>
      <c r="J46" s="56" t="e">
        <f>N46/#REF!*D46</f>
        <v>#REF!</v>
      </c>
      <c r="K46" s="56"/>
      <c r="L46" s="56">
        <v>750</v>
      </c>
      <c r="M46" s="56">
        <f t="shared" ref="M46:M63" si="8">D46*L46</f>
        <v>750</v>
      </c>
      <c r="N46" s="56"/>
      <c r="O46" s="56"/>
      <c r="P46" s="57">
        <f t="shared" si="3"/>
        <v>750</v>
      </c>
      <c r="Q46" s="72"/>
      <c r="R46" s="83"/>
      <c r="U46" s="83"/>
      <c r="V46" s="83"/>
    </row>
    <row r="47" spans="1:22" ht="14.4" x14ac:dyDescent="0.3">
      <c r="A47" s="82">
        <v>3</v>
      </c>
      <c r="B47" s="84" t="s">
        <v>127</v>
      </c>
      <c r="C47" s="59" t="s">
        <v>128</v>
      </c>
      <c r="D47" s="42">
        <f>D13</f>
        <v>1</v>
      </c>
      <c r="E47" s="52" t="s">
        <v>85</v>
      </c>
      <c r="F47" s="53">
        <f>1400*0.4*0.4*0.8</f>
        <v>179.20000000000002</v>
      </c>
      <c r="G47" s="54">
        <f t="shared" ref="G47:G63" si="9">D47*F47</f>
        <v>179.20000000000002</v>
      </c>
      <c r="H47" s="37"/>
      <c r="I47" s="56" t="e">
        <f>L47/#REF!*D47</f>
        <v>#REF!</v>
      </c>
      <c r="J47" s="56" t="e">
        <f>N47/#REF!*D47</f>
        <v>#REF!</v>
      </c>
      <c r="K47" s="56"/>
      <c r="L47" s="73">
        <v>1400</v>
      </c>
      <c r="M47" s="56">
        <f t="shared" si="8"/>
        <v>1400</v>
      </c>
      <c r="N47" s="56"/>
      <c r="O47" s="56"/>
      <c r="P47" s="57">
        <f t="shared" si="3"/>
        <v>1400</v>
      </c>
    </row>
    <row r="48" spans="1:22" ht="14.4" x14ac:dyDescent="0.3">
      <c r="A48" s="82">
        <v>4</v>
      </c>
      <c r="B48" s="84" t="s">
        <v>129</v>
      </c>
      <c r="C48" s="59" t="s">
        <v>130</v>
      </c>
      <c r="D48" s="42">
        <v>1</v>
      </c>
      <c r="E48" s="52" t="s">
        <v>85</v>
      </c>
      <c r="F48" s="53">
        <f>1400*0.8*0.8*1.2</f>
        <v>1075.2</v>
      </c>
      <c r="G48" s="54">
        <f t="shared" si="9"/>
        <v>1075.2</v>
      </c>
      <c r="H48" s="37"/>
      <c r="I48" s="56"/>
      <c r="J48" s="56"/>
      <c r="K48" s="56"/>
      <c r="L48" s="73"/>
      <c r="M48" s="56"/>
      <c r="N48" s="56"/>
      <c r="O48" s="56"/>
      <c r="P48" s="57"/>
    </row>
    <row r="49" spans="1:16" ht="14.4" x14ac:dyDescent="0.3">
      <c r="A49" s="82">
        <v>5</v>
      </c>
      <c r="B49" s="84" t="s">
        <v>183</v>
      </c>
      <c r="C49" s="59"/>
      <c r="D49" s="42">
        <v>1</v>
      </c>
      <c r="E49" s="52" t="s">
        <v>90</v>
      </c>
      <c r="F49" s="53">
        <v>280</v>
      </c>
      <c r="G49" s="54">
        <f t="shared" si="9"/>
        <v>280</v>
      </c>
      <c r="H49" s="37"/>
      <c r="I49" s="56"/>
      <c r="J49" s="56"/>
      <c r="K49" s="56"/>
      <c r="L49" s="73"/>
      <c r="M49" s="56"/>
      <c r="N49" s="56"/>
      <c r="O49" s="56"/>
      <c r="P49" s="57"/>
    </row>
    <row r="50" spans="1:16" ht="14.4" x14ac:dyDescent="0.3">
      <c r="A50" s="82">
        <v>6</v>
      </c>
      <c r="B50" s="84" t="s">
        <v>184</v>
      </c>
      <c r="C50" s="59"/>
      <c r="D50" s="42">
        <v>1</v>
      </c>
      <c r="E50" s="52" t="s">
        <v>90</v>
      </c>
      <c r="F50" s="53">
        <v>390</v>
      </c>
      <c r="G50" s="54">
        <f t="shared" si="9"/>
        <v>390</v>
      </c>
      <c r="H50" s="37"/>
      <c r="I50" s="56"/>
      <c r="J50" s="56"/>
      <c r="K50" s="56"/>
      <c r="L50" s="73"/>
      <c r="M50" s="56"/>
      <c r="N50" s="56"/>
      <c r="O50" s="56"/>
      <c r="P50" s="57"/>
    </row>
    <row r="51" spans="1:16" ht="14.4" x14ac:dyDescent="0.3">
      <c r="A51" s="82">
        <v>7</v>
      </c>
      <c r="B51" s="84" t="s">
        <v>185</v>
      </c>
      <c r="C51" s="59"/>
      <c r="D51" s="42">
        <v>1</v>
      </c>
      <c r="E51" s="52" t="s">
        <v>90</v>
      </c>
      <c r="F51" s="53">
        <v>95</v>
      </c>
      <c r="G51" s="54">
        <f t="shared" si="9"/>
        <v>95</v>
      </c>
      <c r="H51" s="37"/>
      <c r="I51" s="56"/>
      <c r="J51" s="56"/>
      <c r="K51" s="56"/>
      <c r="L51" s="73"/>
      <c r="M51" s="56"/>
      <c r="N51" s="56"/>
      <c r="O51" s="56"/>
      <c r="P51" s="57"/>
    </row>
    <row r="52" spans="1:16" ht="14.4" x14ac:dyDescent="0.3">
      <c r="A52" s="82">
        <v>8</v>
      </c>
      <c r="B52" s="84" t="s">
        <v>187</v>
      </c>
      <c r="C52" s="59"/>
      <c r="D52" s="42">
        <v>1</v>
      </c>
      <c r="E52" s="52" t="s">
        <v>90</v>
      </c>
      <c r="F52" s="53">
        <v>195</v>
      </c>
      <c r="G52" s="54">
        <f t="shared" si="9"/>
        <v>195</v>
      </c>
      <c r="H52" s="37"/>
      <c r="I52" s="56"/>
      <c r="J52" s="56"/>
      <c r="K52" s="56"/>
      <c r="L52" s="73"/>
      <c r="M52" s="56"/>
      <c r="N52" s="56"/>
      <c r="O52" s="56"/>
      <c r="P52" s="57"/>
    </row>
    <row r="53" spans="1:16" ht="14.4" x14ac:dyDescent="0.3">
      <c r="A53" s="82">
        <v>9</v>
      </c>
      <c r="B53" s="51" t="s">
        <v>131</v>
      </c>
      <c r="C53" s="52" t="s">
        <v>132</v>
      </c>
      <c r="D53" s="42">
        <v>1</v>
      </c>
      <c r="E53" s="52" t="s">
        <v>90</v>
      </c>
      <c r="F53" s="53">
        <v>350</v>
      </c>
      <c r="G53" s="54">
        <f t="shared" si="9"/>
        <v>350</v>
      </c>
      <c r="H53" s="37"/>
      <c r="I53" s="56" t="e">
        <f>L53/#REF!*D53</f>
        <v>#REF!</v>
      </c>
      <c r="J53" s="56" t="e">
        <f>N53/#REF!*D53</f>
        <v>#REF!</v>
      </c>
      <c r="K53" s="56"/>
      <c r="L53" s="56">
        <v>200</v>
      </c>
      <c r="M53" s="56">
        <f t="shared" si="8"/>
        <v>200</v>
      </c>
      <c r="N53" s="56"/>
      <c r="O53" s="56"/>
      <c r="P53" s="57">
        <f t="shared" si="3"/>
        <v>200</v>
      </c>
    </row>
    <row r="54" spans="1:16" ht="14.4" x14ac:dyDescent="0.3">
      <c r="A54" s="82">
        <v>10</v>
      </c>
      <c r="B54" s="58" t="s">
        <v>133</v>
      </c>
      <c r="C54" s="59" t="s">
        <v>128</v>
      </c>
      <c r="D54" s="42">
        <v>1</v>
      </c>
      <c r="E54" s="52" t="s">
        <v>85</v>
      </c>
      <c r="F54" s="60">
        <f>2300*0.4*0.4*0.9</f>
        <v>331.2</v>
      </c>
      <c r="G54" s="54">
        <f t="shared" si="9"/>
        <v>331.2</v>
      </c>
      <c r="H54" s="37"/>
      <c r="I54" s="56" t="e">
        <f>L54/#REF!*D54</f>
        <v>#REF!</v>
      </c>
      <c r="J54" s="56" t="e">
        <f>N54/#REF!*D54</f>
        <v>#REF!</v>
      </c>
      <c r="K54" s="56"/>
      <c r="L54" s="56">
        <v>2300</v>
      </c>
      <c r="M54" s="56">
        <f t="shared" si="8"/>
        <v>2300</v>
      </c>
      <c r="N54" s="56"/>
      <c r="O54" s="56"/>
      <c r="P54" s="57">
        <f t="shared" si="3"/>
        <v>2300</v>
      </c>
    </row>
    <row r="55" spans="1:16" ht="14.4" x14ac:dyDescent="0.3">
      <c r="A55" s="82">
        <v>11</v>
      </c>
      <c r="B55" s="58" t="s">
        <v>134</v>
      </c>
      <c r="C55" s="59" t="s">
        <v>130</v>
      </c>
      <c r="D55" s="42">
        <v>1</v>
      </c>
      <c r="E55" s="52" t="s">
        <v>85</v>
      </c>
      <c r="F55" s="60">
        <f>2300*0.8*0.8*1.2</f>
        <v>1766.3999999999999</v>
      </c>
      <c r="G55" s="54">
        <f t="shared" si="9"/>
        <v>1766.3999999999999</v>
      </c>
      <c r="H55" s="37"/>
      <c r="I55" s="56"/>
      <c r="J55" s="56"/>
      <c r="K55" s="56"/>
      <c r="L55" s="56"/>
      <c r="M55" s="56"/>
      <c r="N55" s="56"/>
      <c r="O55" s="56"/>
      <c r="P55" s="57"/>
    </row>
    <row r="56" spans="1:16" ht="27" customHeight="1" x14ac:dyDescent="0.25">
      <c r="A56" s="82">
        <v>12</v>
      </c>
      <c r="B56" s="58" t="s">
        <v>135</v>
      </c>
      <c r="C56" s="59"/>
      <c r="D56" s="42">
        <v>1</v>
      </c>
      <c r="E56" s="52" t="s">
        <v>85</v>
      </c>
      <c r="F56" s="60">
        <f>100+378</f>
        <v>478</v>
      </c>
      <c r="G56" s="61">
        <f t="shared" ref="G56:G58" si="10">F56*D56</f>
        <v>478</v>
      </c>
      <c r="H56" s="37"/>
      <c r="I56" s="56"/>
      <c r="J56" s="56"/>
      <c r="K56" s="56"/>
      <c r="L56" s="56"/>
      <c r="M56" s="56"/>
      <c r="N56" s="56"/>
      <c r="O56" s="56"/>
      <c r="P56" s="57"/>
    </row>
    <row r="57" spans="1:16" ht="26.25" customHeight="1" x14ac:dyDescent="0.25">
      <c r="A57" s="82">
        <v>13</v>
      </c>
      <c r="B57" s="58" t="s">
        <v>136</v>
      </c>
      <c r="C57" s="59"/>
      <c r="D57" s="42">
        <v>1</v>
      </c>
      <c r="E57" s="52" t="s">
        <v>85</v>
      </c>
      <c r="F57" s="60">
        <f>100+568</f>
        <v>668</v>
      </c>
      <c r="G57" s="61">
        <f t="shared" si="10"/>
        <v>668</v>
      </c>
      <c r="H57" s="37"/>
      <c r="I57" s="56"/>
      <c r="J57" s="56"/>
      <c r="K57" s="56"/>
      <c r="L57" s="56"/>
      <c r="M57" s="56"/>
      <c r="N57" s="56"/>
      <c r="O57" s="56"/>
      <c r="P57" s="57"/>
    </row>
    <row r="58" spans="1:16" ht="12.75" customHeight="1" x14ac:dyDescent="0.3">
      <c r="A58" s="82">
        <v>14</v>
      </c>
      <c r="B58" s="58" t="s">
        <v>137</v>
      </c>
      <c r="C58" s="59" t="s">
        <v>138</v>
      </c>
      <c r="D58" s="42">
        <v>1</v>
      </c>
      <c r="E58" s="52" t="s">
        <v>85</v>
      </c>
      <c r="F58" s="60">
        <v>65</v>
      </c>
      <c r="G58" s="54">
        <f t="shared" si="10"/>
        <v>65</v>
      </c>
      <c r="H58" s="37"/>
      <c r="I58" s="56"/>
      <c r="J58" s="56"/>
      <c r="K58" s="56"/>
      <c r="L58" s="56"/>
      <c r="M58" s="56"/>
      <c r="N58" s="56"/>
      <c r="O58" s="56"/>
      <c r="P58" s="57"/>
    </row>
    <row r="59" spans="1:16" ht="14.4" x14ac:dyDescent="0.3">
      <c r="A59" s="82">
        <v>15</v>
      </c>
      <c r="B59" s="37" t="s">
        <v>139</v>
      </c>
      <c r="C59" s="52"/>
      <c r="D59" s="42">
        <f>D17</f>
        <v>1</v>
      </c>
      <c r="E59" s="52" t="s">
        <v>90</v>
      </c>
      <c r="F59" s="53">
        <f>222*0.35*0.6</f>
        <v>46.61999999999999</v>
      </c>
      <c r="G59" s="54">
        <f t="shared" si="9"/>
        <v>46.61999999999999</v>
      </c>
      <c r="H59" s="37"/>
      <c r="I59" s="56" t="e">
        <f>L59/#REF!*D59</f>
        <v>#REF!</v>
      </c>
      <c r="J59" s="56" t="e">
        <f>N59/#REF!*D59</f>
        <v>#REF!</v>
      </c>
      <c r="K59" s="56"/>
      <c r="L59" s="56">
        <v>45</v>
      </c>
      <c r="M59" s="56">
        <f t="shared" si="8"/>
        <v>45</v>
      </c>
      <c r="N59" s="56"/>
      <c r="O59" s="56"/>
      <c r="P59" s="57">
        <f t="shared" si="3"/>
        <v>45</v>
      </c>
    </row>
    <row r="60" spans="1:16" ht="14.4" x14ac:dyDescent="0.3">
      <c r="A60" s="82">
        <v>16</v>
      </c>
      <c r="B60" s="37" t="s">
        <v>140</v>
      </c>
      <c r="C60" s="52"/>
      <c r="D60" s="42">
        <v>1</v>
      </c>
      <c r="E60" s="52" t="s">
        <v>90</v>
      </c>
      <c r="F60" s="53">
        <f>222*0.5*1.2</f>
        <v>133.19999999999999</v>
      </c>
      <c r="G60" s="54">
        <f t="shared" si="9"/>
        <v>133.19999999999999</v>
      </c>
      <c r="H60" s="37"/>
      <c r="I60" s="56"/>
      <c r="J60" s="56"/>
      <c r="K60" s="56"/>
      <c r="L60" s="56"/>
      <c r="M60" s="56"/>
      <c r="N60" s="56"/>
      <c r="O60" s="56"/>
      <c r="P60" s="57"/>
    </row>
    <row r="61" spans="1:16" ht="14.4" x14ac:dyDescent="0.3">
      <c r="A61" s="82">
        <v>17</v>
      </c>
      <c r="B61" s="37" t="s">
        <v>141</v>
      </c>
      <c r="C61" s="52" t="s">
        <v>142</v>
      </c>
      <c r="D61" s="42">
        <v>1</v>
      </c>
      <c r="E61" s="52" t="s">
        <v>90</v>
      </c>
      <c r="F61" s="53">
        <v>19</v>
      </c>
      <c r="G61" s="54"/>
      <c r="H61" s="37"/>
      <c r="I61" s="56"/>
      <c r="J61" s="56"/>
      <c r="K61" s="56"/>
      <c r="L61" s="56"/>
      <c r="M61" s="56"/>
      <c r="N61" s="56"/>
      <c r="O61" s="56"/>
      <c r="P61" s="57"/>
    </row>
    <row r="62" spans="1:16" ht="14.4" x14ac:dyDescent="0.3">
      <c r="A62" s="82">
        <v>18</v>
      </c>
      <c r="B62" s="37" t="s">
        <v>143</v>
      </c>
      <c r="C62" s="52"/>
      <c r="D62" s="42">
        <v>1</v>
      </c>
      <c r="E62" s="52" t="s">
        <v>90</v>
      </c>
      <c r="F62" s="53">
        <v>1.8</v>
      </c>
      <c r="G62" s="54"/>
      <c r="H62" s="37"/>
      <c r="I62" s="56"/>
      <c r="J62" s="56"/>
      <c r="K62" s="56"/>
      <c r="L62" s="56"/>
      <c r="M62" s="56"/>
      <c r="N62" s="56"/>
      <c r="O62" s="56"/>
      <c r="P62" s="57"/>
    </row>
    <row r="63" spans="1:16" ht="15" thickBot="1" x14ac:dyDescent="0.35">
      <c r="A63" s="82">
        <v>19</v>
      </c>
      <c r="B63" s="37" t="s">
        <v>144</v>
      </c>
      <c r="C63" s="52"/>
      <c r="D63" s="42">
        <f>D18</f>
        <v>1</v>
      </c>
      <c r="E63" s="52" t="s">
        <v>90</v>
      </c>
      <c r="F63" s="53">
        <v>88</v>
      </c>
      <c r="G63" s="54">
        <f t="shared" si="9"/>
        <v>88</v>
      </c>
      <c r="H63" s="37"/>
      <c r="I63" s="56" t="e">
        <f>L63/#REF!*D63</f>
        <v>#REF!</v>
      </c>
      <c r="J63" s="56" t="e">
        <f>N63/#REF!*D63</f>
        <v>#REF!</v>
      </c>
      <c r="K63" s="56"/>
      <c r="L63" s="56">
        <v>60</v>
      </c>
      <c r="M63" s="56">
        <f t="shared" si="8"/>
        <v>60</v>
      </c>
      <c r="N63" s="56"/>
      <c r="O63" s="56"/>
      <c r="P63" s="57">
        <f t="shared" si="3"/>
        <v>60</v>
      </c>
    </row>
    <row r="64" spans="1:16" ht="14.4" x14ac:dyDescent="0.3">
      <c r="A64" s="87"/>
      <c r="B64" s="96"/>
      <c r="C64" s="113" t="s">
        <v>69</v>
      </c>
      <c r="D64" s="116" t="s">
        <v>70</v>
      </c>
      <c r="E64" s="119" t="s">
        <v>71</v>
      </c>
      <c r="F64" s="116" t="s">
        <v>72</v>
      </c>
      <c r="G64" s="65">
        <f>SUM(G45:G63)</f>
        <v>6575.82</v>
      </c>
      <c r="H64" s="37"/>
      <c r="I64" s="66" t="e">
        <f>SUM(I45:I63)</f>
        <v>#REF!</v>
      </c>
      <c r="J64" s="66" t="e">
        <f>SUM(J45:J63)</f>
        <v>#REF!</v>
      </c>
      <c r="K64" s="66" t="e">
        <f>I64+J64</f>
        <v>#REF!</v>
      </c>
      <c r="L64" s="56"/>
      <c r="M64" s="67">
        <f>SUM(M45:M63)</f>
        <v>5015</v>
      </c>
      <c r="N64" s="56"/>
      <c r="O64" s="67">
        <f>SUM(O45:O63)</f>
        <v>0</v>
      </c>
      <c r="P64" s="74">
        <f>SUM(P45:P63)</f>
        <v>5015</v>
      </c>
    </row>
    <row r="65" spans="1:16" ht="14.4" x14ac:dyDescent="0.3">
      <c r="A65" s="97"/>
      <c r="B65" s="98" t="s">
        <v>145</v>
      </c>
      <c r="C65" s="114"/>
      <c r="D65" s="117"/>
      <c r="E65" s="114"/>
      <c r="F65" s="120"/>
      <c r="G65" s="71"/>
      <c r="H65" s="37"/>
      <c r="I65" s="56"/>
      <c r="J65" s="56"/>
      <c r="K65" s="56"/>
      <c r="L65" s="56"/>
      <c r="M65" s="56"/>
      <c r="N65" s="56"/>
      <c r="O65" s="56"/>
      <c r="P65" s="57"/>
    </row>
    <row r="66" spans="1:16" ht="13.8" thickBot="1" x14ac:dyDescent="0.3">
      <c r="A66" s="40" t="s">
        <v>74</v>
      </c>
      <c r="B66" s="99" t="s">
        <v>75</v>
      </c>
      <c r="C66" s="115"/>
      <c r="D66" s="118"/>
      <c r="E66" s="115"/>
      <c r="F66" s="121"/>
      <c r="G66" s="70" t="s">
        <v>108</v>
      </c>
      <c r="H66" s="37"/>
      <c r="I66" s="56"/>
      <c r="J66" s="56"/>
      <c r="K66" s="56"/>
      <c r="L66" s="56"/>
      <c r="M66" s="56"/>
      <c r="N66" s="56"/>
      <c r="O66" s="56"/>
      <c r="P66" s="57"/>
    </row>
    <row r="67" spans="1:16" ht="14.4" x14ac:dyDescent="0.3">
      <c r="A67" s="82">
        <v>1</v>
      </c>
      <c r="B67" s="37" t="s">
        <v>146</v>
      </c>
      <c r="C67" s="52" t="s">
        <v>147</v>
      </c>
      <c r="D67" s="42">
        <v>1</v>
      </c>
      <c r="E67" s="52" t="s">
        <v>85</v>
      </c>
      <c r="F67" s="53">
        <v>180</v>
      </c>
      <c r="G67" s="54">
        <f>D67*F67</f>
        <v>180</v>
      </c>
      <c r="H67" s="37"/>
      <c r="I67" s="56" t="e">
        <f>L67/#REF!*D67</f>
        <v>#REF!</v>
      </c>
      <c r="J67" s="56" t="e">
        <f>N67/#REF!*D67</f>
        <v>#REF!</v>
      </c>
      <c r="K67" s="56" t="e">
        <f>I67+J67</f>
        <v>#REF!</v>
      </c>
      <c r="L67" s="56">
        <v>11000</v>
      </c>
      <c r="M67" s="56">
        <f>D67*L67</f>
        <v>11000</v>
      </c>
      <c r="N67" s="56"/>
      <c r="O67" s="56"/>
      <c r="P67" s="57">
        <f t="shared" si="3"/>
        <v>11000</v>
      </c>
    </row>
    <row r="68" spans="1:16" ht="14.4" x14ac:dyDescent="0.3">
      <c r="A68" s="82">
        <v>2</v>
      </c>
      <c r="B68" s="37" t="s">
        <v>186</v>
      </c>
      <c r="C68" s="52"/>
      <c r="D68" s="42">
        <v>1</v>
      </c>
      <c r="E68" s="52" t="s">
        <v>90</v>
      </c>
      <c r="F68" s="53">
        <v>180</v>
      </c>
      <c r="G68" s="54">
        <f t="shared" ref="G68:G71" si="11">D68*F68</f>
        <v>180</v>
      </c>
      <c r="H68" s="37"/>
      <c r="I68" s="56"/>
      <c r="J68" s="56"/>
      <c r="K68" s="56"/>
      <c r="L68" s="56"/>
      <c r="M68" s="56"/>
      <c r="N68" s="56"/>
      <c r="O68" s="56"/>
      <c r="P68" s="57"/>
    </row>
    <row r="69" spans="1:16" ht="14.4" x14ac:dyDescent="0.3">
      <c r="A69" s="82">
        <v>3</v>
      </c>
      <c r="B69" s="85" t="s">
        <v>148</v>
      </c>
      <c r="C69" s="86"/>
      <c r="D69" s="42">
        <v>1</v>
      </c>
      <c r="E69" s="52" t="s">
        <v>102</v>
      </c>
      <c r="F69" s="53">
        <v>2000</v>
      </c>
      <c r="G69" s="54">
        <f t="shared" si="11"/>
        <v>2000</v>
      </c>
      <c r="H69" s="37"/>
      <c r="I69" s="56" t="e">
        <f>L69/#REF!*D69</f>
        <v>#REF!</v>
      </c>
      <c r="J69" s="56" t="e">
        <f>N69/#REF!*D69</f>
        <v>#REF!</v>
      </c>
      <c r="K69" s="56" t="e">
        <f t="shared" ref="K69:K72" si="12">I69+J69</f>
        <v>#REF!</v>
      </c>
      <c r="L69" s="56" t="e">
        <f>#REF!</f>
        <v>#REF!</v>
      </c>
      <c r="M69" s="56" t="e">
        <f t="shared" ref="M69:M72" si="13">D69*L69</f>
        <v>#REF!</v>
      </c>
      <c r="N69" s="56"/>
      <c r="O69" s="56"/>
      <c r="P69" s="57" t="e">
        <f t="shared" si="3"/>
        <v>#REF!</v>
      </c>
    </row>
    <row r="70" spans="1:16" ht="14.4" x14ac:dyDescent="0.3">
      <c r="A70" s="82">
        <v>4</v>
      </c>
      <c r="B70" s="37" t="s">
        <v>149</v>
      </c>
      <c r="C70" s="52"/>
      <c r="D70" s="42">
        <v>1</v>
      </c>
      <c r="E70" s="52" t="s">
        <v>102</v>
      </c>
      <c r="F70" s="53">
        <v>10000</v>
      </c>
      <c r="G70" s="54">
        <f t="shared" si="11"/>
        <v>10000</v>
      </c>
      <c r="H70" s="37"/>
      <c r="I70" s="56" t="e">
        <f>L70/#REF!*D70</f>
        <v>#REF!</v>
      </c>
      <c r="J70" s="56" t="e">
        <f>N70/#REF!*D70</f>
        <v>#REF!</v>
      </c>
      <c r="K70" s="56" t="e">
        <f t="shared" si="12"/>
        <v>#REF!</v>
      </c>
      <c r="L70" s="56">
        <v>6000</v>
      </c>
      <c r="M70" s="56">
        <f t="shared" si="13"/>
        <v>6000</v>
      </c>
      <c r="N70" s="56"/>
      <c r="O70" s="56"/>
      <c r="P70" s="57">
        <f t="shared" si="3"/>
        <v>6000</v>
      </c>
    </row>
    <row r="71" spans="1:16" ht="14.4" x14ac:dyDescent="0.3">
      <c r="A71" s="82">
        <v>5</v>
      </c>
      <c r="B71" s="37" t="s">
        <v>150</v>
      </c>
      <c r="C71" s="52"/>
      <c r="D71" s="42">
        <v>1</v>
      </c>
      <c r="E71" s="52" t="s">
        <v>102</v>
      </c>
      <c r="F71" s="53">
        <v>0</v>
      </c>
      <c r="G71" s="54">
        <f t="shared" si="11"/>
        <v>0</v>
      </c>
      <c r="H71" s="37"/>
      <c r="I71" s="56" t="e">
        <f>L71/#REF!*D71</f>
        <v>#REF!</v>
      </c>
      <c r="J71" s="56" t="e">
        <f>N71/#REF!*D71</f>
        <v>#REF!</v>
      </c>
      <c r="K71" s="56" t="e">
        <f t="shared" si="12"/>
        <v>#REF!</v>
      </c>
      <c r="L71" s="56">
        <f>(M23+M42+M64)*0.03</f>
        <v>233.79599999999999</v>
      </c>
      <c r="M71" s="56">
        <f t="shared" si="13"/>
        <v>233.79599999999999</v>
      </c>
      <c r="N71" s="56"/>
      <c r="O71" s="56"/>
      <c r="P71" s="57">
        <f t="shared" si="3"/>
        <v>233.79599999999999</v>
      </c>
    </row>
    <row r="72" spans="1:16" ht="14.4" x14ac:dyDescent="0.3">
      <c r="A72" s="82">
        <v>6</v>
      </c>
      <c r="B72" s="37" t="s">
        <v>151</v>
      </c>
      <c r="C72" s="52"/>
      <c r="D72" s="42">
        <v>1</v>
      </c>
      <c r="E72" s="52" t="s">
        <v>102</v>
      </c>
      <c r="F72" s="53">
        <v>2500</v>
      </c>
      <c r="G72" s="54">
        <f t="shared" ref="G72:G75" si="14">D72*F72</f>
        <v>2500</v>
      </c>
      <c r="H72" s="37"/>
      <c r="I72" s="56" t="e">
        <f>L72/#REF!*D72</f>
        <v>#REF!</v>
      </c>
      <c r="J72" s="56" t="e">
        <f>N72/#REF!*D72</f>
        <v>#REF!</v>
      </c>
      <c r="K72" s="56" t="e">
        <f t="shared" si="12"/>
        <v>#REF!</v>
      </c>
      <c r="L72" s="56">
        <f>20*450</f>
        <v>9000</v>
      </c>
      <c r="M72" s="56">
        <f t="shared" si="13"/>
        <v>9000</v>
      </c>
      <c r="N72" s="56"/>
      <c r="O72" s="56"/>
      <c r="P72" s="57">
        <f t="shared" si="3"/>
        <v>9000</v>
      </c>
    </row>
    <row r="73" spans="1:16" ht="14.4" x14ac:dyDescent="0.3">
      <c r="A73" s="82">
        <v>7</v>
      </c>
      <c r="B73" s="37" t="s">
        <v>152</v>
      </c>
      <c r="C73" s="52"/>
      <c r="D73" s="42">
        <v>1</v>
      </c>
      <c r="E73" s="52" t="s">
        <v>153</v>
      </c>
      <c r="F73" s="53">
        <v>180</v>
      </c>
      <c r="G73" s="54">
        <f t="shared" si="14"/>
        <v>180</v>
      </c>
      <c r="H73" s="37"/>
      <c r="I73" s="56"/>
      <c r="J73" s="56"/>
      <c r="K73" s="56"/>
      <c r="L73" s="56"/>
      <c r="M73" s="56"/>
      <c r="N73" s="56"/>
      <c r="O73" s="56"/>
      <c r="P73" s="57"/>
    </row>
    <row r="74" spans="1:16" ht="14.4" x14ac:dyDescent="0.3">
      <c r="A74" s="82">
        <v>8</v>
      </c>
      <c r="B74" s="37" t="s">
        <v>182</v>
      </c>
      <c r="C74" s="100" t="s">
        <v>154</v>
      </c>
      <c r="D74" s="42">
        <v>1</v>
      </c>
      <c r="E74" s="52" t="s">
        <v>153</v>
      </c>
      <c r="F74" s="53">
        <v>240</v>
      </c>
      <c r="G74" s="54">
        <f t="shared" si="14"/>
        <v>240</v>
      </c>
      <c r="H74" s="37"/>
      <c r="I74" s="66" t="e">
        <f>SUM(I67:I72)</f>
        <v>#REF!</v>
      </c>
      <c r="J74" s="66" t="e">
        <f>SUM(J67:J72)</f>
        <v>#REF!</v>
      </c>
      <c r="K74" s="66" t="e">
        <f>I74+J74</f>
        <v>#REF!</v>
      </c>
      <c r="L74" s="56"/>
      <c r="M74" s="67" t="e">
        <f>SUM(M67:M72)</f>
        <v>#REF!</v>
      </c>
      <c r="N74" s="56"/>
      <c r="O74" s="67">
        <f>SUM(O67:O72)</f>
        <v>0</v>
      </c>
      <c r="P74" s="74" t="e">
        <f>SUM(P67:P72)</f>
        <v>#REF!</v>
      </c>
    </row>
    <row r="75" spans="1:16" ht="14.4" x14ac:dyDescent="0.3">
      <c r="A75" s="82">
        <v>9</v>
      </c>
      <c r="B75" s="39" t="s">
        <v>155</v>
      </c>
      <c r="D75" s="49">
        <v>1</v>
      </c>
      <c r="E75" s="49" t="s">
        <v>102</v>
      </c>
      <c r="F75" s="39">
        <v>40000</v>
      </c>
      <c r="G75" s="54">
        <f t="shared" si="14"/>
        <v>40000</v>
      </c>
    </row>
    <row r="76" spans="1:16" ht="14.4" x14ac:dyDescent="0.3">
      <c r="A76" s="82"/>
      <c r="B76" s="37"/>
      <c r="C76" s="100"/>
      <c r="D76" s="42"/>
      <c r="E76" s="52"/>
      <c r="F76" s="53"/>
      <c r="G76" s="75">
        <f>G67+G69+G70+G71+G72+G73+G74</f>
        <v>15100</v>
      </c>
      <c r="H76" s="37"/>
      <c r="I76" s="66"/>
      <c r="J76" s="66"/>
      <c r="K76" s="66"/>
      <c r="L76" s="56"/>
      <c r="M76" s="67"/>
      <c r="N76" s="56"/>
      <c r="O76" s="67"/>
      <c r="P76" s="74"/>
    </row>
    <row r="77" spans="1:16" ht="14.4" x14ac:dyDescent="0.3">
      <c r="A77" s="82"/>
      <c r="B77" s="37"/>
      <c r="C77" s="100"/>
      <c r="D77" s="42"/>
      <c r="E77" s="52"/>
      <c r="F77" s="53"/>
      <c r="G77" s="71"/>
      <c r="H77" s="37"/>
      <c r="I77" s="66"/>
      <c r="J77" s="66"/>
      <c r="K77" s="66"/>
      <c r="L77" s="56"/>
      <c r="M77" s="67"/>
      <c r="N77" s="56"/>
      <c r="O77" s="67"/>
      <c r="P77" s="74"/>
    </row>
    <row r="78" spans="1:16" ht="13.8" thickBot="1" x14ac:dyDescent="0.3">
      <c r="A78" s="101"/>
      <c r="B78" s="76"/>
      <c r="C78" s="102"/>
      <c r="D78" s="103"/>
      <c r="E78" s="102"/>
      <c r="F78" s="76"/>
      <c r="G78" s="70" t="s">
        <v>108</v>
      </c>
      <c r="H78" s="37"/>
      <c r="I78" s="56"/>
      <c r="J78" s="56"/>
      <c r="K78" s="56"/>
      <c r="L78" s="56"/>
      <c r="M78" s="56"/>
      <c r="N78" s="56"/>
      <c r="O78" s="56"/>
      <c r="P78" s="57"/>
    </row>
    <row r="79" spans="1:16" ht="16.8" thickBot="1" x14ac:dyDescent="0.5">
      <c r="A79" s="101"/>
      <c r="B79" s="104" t="s">
        <v>156</v>
      </c>
      <c r="C79" s="105"/>
      <c r="D79" s="106"/>
      <c r="E79" s="106"/>
      <c r="F79" s="77"/>
      <c r="G79" s="78"/>
      <c r="H79" s="79"/>
      <c r="I79" s="80" t="e">
        <f>I23+I42+I64+I74</f>
        <v>#REF!</v>
      </c>
      <c r="J79" s="80" t="e">
        <f>J23+J42+J64+J74</f>
        <v>#REF!</v>
      </c>
      <c r="K79" s="80" t="e">
        <f>I79+J79</f>
        <v>#REF!</v>
      </c>
      <c r="L79" s="80"/>
      <c r="M79" s="80" t="e">
        <f>M23+M42+M64+M74</f>
        <v>#REF!</v>
      </c>
      <c r="N79" s="80"/>
      <c r="O79" s="80">
        <f>O23+O42+O64+O74</f>
        <v>10431.756799999999</v>
      </c>
      <c r="P79" s="81" t="e">
        <f>P23+P42+P64+P74</f>
        <v>#REF!</v>
      </c>
    </row>
  </sheetData>
  <mergeCells count="17">
    <mergeCell ref="F2:F3"/>
    <mergeCell ref="C64:C66"/>
    <mergeCell ref="D64:D66"/>
    <mergeCell ref="E64:E66"/>
    <mergeCell ref="F64:F66"/>
    <mergeCell ref="G2:G3"/>
    <mergeCell ref="C42:C44"/>
    <mergeCell ref="D42:D44"/>
    <mergeCell ref="E42:E44"/>
    <mergeCell ref="F42:F44"/>
    <mergeCell ref="C23:C25"/>
    <mergeCell ref="D23:D25"/>
    <mergeCell ref="E23:E25"/>
    <mergeCell ref="F23:F25"/>
    <mergeCell ref="C2:C3"/>
    <mergeCell ref="D2:D3"/>
    <mergeCell ref="E2:E3"/>
  </mergeCells>
  <hyperlinks>
    <hyperlink ref="C74" r:id="rId1" xr:uid="{00000000-0004-0000-0100-000000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Nacenění modulů</vt:lpstr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2020-08-19T21:31:18Z</dcterms:modified>
</cp:coreProperties>
</file>